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 Cunningham\Desktop\"/>
    </mc:Choice>
  </mc:AlternateContent>
  <xr:revisionPtr revIDLastSave="0" documentId="13_ncr:1_{D9F48B66-57C8-470D-94B7-53C7467DB5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l Costing" sheetId="6" r:id="rId1"/>
    <sheet name="Adaptive Chinos - Cunningham FR" sheetId="1" r:id="rId2"/>
    <sheet name="Adjustable _Button_ Down - Cunn" sheetId="2" r:id="rId3"/>
    <sheet name="Rain Adaptive Jacket - Cunningh" sheetId="3" r:id="rId4"/>
    <sheet name="Grip Shorts - Cunningham FRAN_G" sheetId="4" r:id="rId5"/>
    <sheet name="Side Zippered Joggers - Cunning" sheetId="5" r:id="rId6"/>
  </sheets>
  <externalReferences>
    <externalReference r:id="rId7"/>
    <externalReference r:id="rId8"/>
  </externalReferences>
  <definedNames>
    <definedName name="_xlnm._FilterDatabase" localSheetId="0" hidden="1">'Final Costing'!$A$3:$FC$135</definedName>
    <definedName name="Colorway">[1]DataValidation!$B$3:$B$9</definedName>
    <definedName name="_xlnm.Print_Area" localSheetId="0">'Final Costing'!$A$1:$FC$141</definedName>
    <definedName name="RNG_PEG_CARTONINFO_CARTONCODE">#REF!</definedName>
    <definedName name="RNG_PEG_CARTONINFO_CARTONSPER40">#REF!</definedName>
    <definedName name="RNG_PEG_FINANCEFACTORS_GRID">#REF!</definedName>
    <definedName name="RNG_PEG_FINANCEFACTORS_HEADERS">#REF!</definedName>
    <definedName name="RNG_PEG_FREIGHTCHARGES_COSTPER40">#REF!</definedName>
    <definedName name="RNG_PEG_FREIGHTCHARGES_LOOKUP">#REF!</definedName>
    <definedName name="RNG_PEG_FXRATE_LOOKUP">#REF!</definedName>
    <definedName name="RNG_PEG_FXRATE_VALUE">#REF!</definedName>
    <definedName name="RNG_PEG_MERCHSIZE_ENOVIA">#REF!</definedName>
    <definedName name="RNG_PEG_MERCHSIZE_MDM_DIM1">#REF!</definedName>
    <definedName name="RNG_PEG_MERCHSIZE_MDM_DIM2">#REF!</definedName>
    <definedName name="RNG_PEG_PRODUCTMARGINTARGETS_GRID">#REF!</definedName>
    <definedName name="RNG_PEG_PRODUCTMARGINTARGETS_HEADERS">#REF!</definedName>
    <definedName name="RNG_PEG_SEASONTOYEAR_SEASON">#REF!</definedName>
    <definedName name="RNG_PEG_SEASONTOYEAR_YEAR">#REF!</definedName>
    <definedName name="rngSBU_LIST">[2]Validation!$A$836:$A$842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6" l="1"/>
  <c r="AJ4" i="6"/>
  <c r="AP4" i="6"/>
  <c r="AQ4" i="6"/>
  <c r="AW4" i="6"/>
  <c r="AX4" i="6"/>
  <c r="BD4" i="6"/>
  <c r="BE4" i="6"/>
  <c r="BK4" i="6"/>
  <c r="BL4" i="6"/>
  <c r="BM4" i="6"/>
  <c r="BN4" i="6"/>
  <c r="BO4" i="6"/>
  <c r="BP4" i="6"/>
  <c r="BR4" i="6" s="1"/>
  <c r="BS4" i="6"/>
  <c r="BT4" i="6"/>
  <c r="BU4" i="6"/>
  <c r="BV4" i="6"/>
  <c r="BW4" i="6"/>
  <c r="BY4" i="6"/>
  <c r="BZ4" i="6"/>
  <c r="CA4" i="6"/>
  <c r="CB4" i="6"/>
  <c r="CC4" i="6"/>
  <c r="CD4" i="6"/>
  <c r="CF4" i="6" s="1"/>
  <c r="CG4" i="6"/>
  <c r="CH4" i="6"/>
  <c r="CI4" i="6"/>
  <c r="CJ4" i="6"/>
  <c r="CK4" i="6"/>
  <c r="CM4" i="6"/>
  <c r="CT4" i="6"/>
  <c r="DA4" i="6"/>
  <c r="DH4" i="6"/>
  <c r="EB4" i="6"/>
  <c r="EE4" i="6" s="1"/>
  <c r="EG4" i="6"/>
  <c r="S4" i="6" s="1"/>
  <c r="EZ4" i="6"/>
  <c r="AP5" i="6"/>
  <c r="AW5" i="6"/>
  <c r="DM5" i="6" s="1"/>
  <c r="DN5" i="6" s="1"/>
  <c r="DQ5" i="6" s="1"/>
  <c r="BD5" i="6"/>
  <c r="BK5" i="6"/>
  <c r="EG5" i="6"/>
  <c r="S5" i="6" s="1"/>
  <c r="AP6" i="6"/>
  <c r="AW6" i="6"/>
  <c r="BD6" i="6"/>
  <c r="BK6" i="6"/>
  <c r="EG6" i="6"/>
  <c r="S6" i="6" s="1"/>
  <c r="AP7" i="6"/>
  <c r="AW7" i="6"/>
  <c r="BD7" i="6"/>
  <c r="BK7" i="6"/>
  <c r="EG7" i="6"/>
  <c r="S7" i="6" s="1"/>
  <c r="AP8" i="6"/>
  <c r="AW8" i="6"/>
  <c r="DM8" i="6" s="1"/>
  <c r="DN8" i="6" s="1"/>
  <c r="DQ8" i="6" s="1"/>
  <c r="BD8" i="6"/>
  <c r="BK8" i="6"/>
  <c r="EG8" i="6"/>
  <c r="S8" i="6" s="1"/>
  <c r="S9" i="6"/>
  <c r="AP9" i="6"/>
  <c r="AW9" i="6"/>
  <c r="BD9" i="6"/>
  <c r="BK9" i="6"/>
  <c r="EG9" i="6"/>
  <c r="AP10" i="6"/>
  <c r="AW10" i="6"/>
  <c r="BD10" i="6"/>
  <c r="DM10" i="6" s="1"/>
  <c r="DN10" i="6" s="1"/>
  <c r="DQ10" i="6" s="1"/>
  <c r="BK10" i="6"/>
  <c r="EG10" i="6"/>
  <c r="O11" i="6"/>
  <c r="AP11" i="6"/>
  <c r="DM11" i="6" s="1"/>
  <c r="DN11" i="6" s="1"/>
  <c r="DQ11" i="6" s="1"/>
  <c r="AW11" i="6"/>
  <c r="BD11" i="6"/>
  <c r="BK11" i="6"/>
  <c r="EG11" i="6"/>
  <c r="O12" i="6"/>
  <c r="AP12" i="6"/>
  <c r="AW12" i="6"/>
  <c r="BD12" i="6"/>
  <c r="BK12" i="6"/>
  <c r="EG12" i="6"/>
  <c r="O13" i="6"/>
  <c r="AP13" i="6"/>
  <c r="AW13" i="6"/>
  <c r="BD13" i="6"/>
  <c r="BK13" i="6"/>
  <c r="EG13" i="6"/>
  <c r="O14" i="6"/>
  <c r="AP14" i="6"/>
  <c r="AW14" i="6"/>
  <c r="BD14" i="6"/>
  <c r="BK14" i="6"/>
  <c r="EG14" i="6"/>
  <c r="O15" i="6"/>
  <c r="AP15" i="6"/>
  <c r="AW15" i="6"/>
  <c r="BD15" i="6"/>
  <c r="BK15" i="6"/>
  <c r="EG15" i="6"/>
  <c r="DM4" i="6" l="1"/>
  <c r="DN4" i="6" s="1"/>
  <c r="DQ4" i="6" s="1"/>
  <c r="DS4" i="6" s="1"/>
  <c r="DM15" i="6"/>
  <c r="DN15" i="6" s="1"/>
  <c r="DQ15" i="6" s="1"/>
  <c r="DM9" i="6"/>
  <c r="DN9" i="6" s="1"/>
  <c r="DQ9" i="6" s="1"/>
  <c r="DM7" i="6"/>
  <c r="DN7" i="6" s="1"/>
  <c r="DQ7" i="6" s="1"/>
  <c r="DS7" i="6" s="1"/>
  <c r="DU7" i="6" s="1"/>
  <c r="DW7" i="6" s="1"/>
  <c r="EU7" i="6" s="1"/>
  <c r="DM14" i="6"/>
  <c r="DN14" i="6" s="1"/>
  <c r="DQ14" i="6" s="1"/>
  <c r="DS14" i="6" s="1"/>
  <c r="DU14" i="6" s="1"/>
  <c r="DW14" i="6" s="1"/>
  <c r="DM12" i="6"/>
  <c r="DN12" i="6" s="1"/>
  <c r="DQ12" i="6" s="1"/>
  <c r="DM13" i="6"/>
  <c r="DN13" i="6" s="1"/>
  <c r="DQ13" i="6" s="1"/>
  <c r="DS13" i="6" s="1"/>
  <c r="DU13" i="6" s="1"/>
  <c r="DW13" i="6" s="1"/>
  <c r="DS15" i="6"/>
  <c r="DU15" i="6" s="1"/>
  <c r="DW15" i="6" s="1"/>
  <c r="DS12" i="6"/>
  <c r="DU12" i="6" s="1"/>
  <c r="DW12" i="6" s="1"/>
  <c r="DS9" i="6"/>
  <c r="DU9" i="6"/>
  <c r="DW9" i="6" s="1"/>
  <c r="DS11" i="6"/>
  <c r="DU11" i="6" s="1"/>
  <c r="DW11" i="6" s="1"/>
  <c r="DS10" i="6"/>
  <c r="DU10" i="6" s="1"/>
  <c r="DW10" i="6" s="1"/>
  <c r="DS8" i="6"/>
  <c r="DU8" i="6" s="1"/>
  <c r="DW8" i="6" s="1"/>
  <c r="DS5" i="6"/>
  <c r="DU5" i="6"/>
  <c r="DW5" i="6" s="1"/>
  <c r="DM6" i="6"/>
  <c r="DN6" i="6" s="1"/>
  <c r="DQ6" i="6" s="1"/>
  <c r="DU4" i="6"/>
  <c r="DW4" i="6" s="1"/>
  <c r="T4" i="6"/>
  <c r="EI11" i="6" l="1"/>
  <c r="ED11" i="6"/>
  <c r="EH11" i="6"/>
  <c r="EJ11" i="6"/>
  <c r="EU11" i="6"/>
  <c r="ED14" i="6"/>
  <c r="EI14" i="6"/>
  <c r="EH14" i="6"/>
  <c r="EI10" i="6"/>
  <c r="EU10" i="6"/>
  <c r="ED10" i="6"/>
  <c r="EH10" i="6"/>
  <c r="EH13" i="6"/>
  <c r="EI13" i="6"/>
  <c r="EU13" i="6"/>
  <c r="ED13" i="6"/>
  <c r="U4" i="6"/>
  <c r="ED9" i="6"/>
  <c r="EI9" i="6"/>
  <c r="EH9" i="6"/>
  <c r="EF9" i="6"/>
  <c r="DX4" i="6"/>
  <c r="EY4" i="6" s="1"/>
  <c r="EF4" i="6"/>
  <c r="EI4" i="6"/>
  <c r="EU4" i="6"/>
  <c r="EH4" i="6"/>
  <c r="ED4" i="6"/>
  <c r="ED5" i="6"/>
  <c r="EI5" i="6"/>
  <c r="EF5" i="6"/>
  <c r="EH5" i="6"/>
  <c r="EK5" i="6" s="1"/>
  <c r="ED7" i="6"/>
  <c r="EI7" i="6"/>
  <c r="EH7" i="6"/>
  <c r="EF7" i="6"/>
  <c r="DS6" i="6"/>
  <c r="DU6" i="6" s="1"/>
  <c r="DW6" i="6" s="1"/>
  <c r="EU9" i="6"/>
  <c r="EU5" i="6"/>
  <c r="EH8" i="6"/>
  <c r="ED8" i="6"/>
  <c r="EI8" i="6"/>
  <c r="EF8" i="6"/>
  <c r="EU8" i="6"/>
  <c r="EH12" i="6"/>
  <c r="EU12" i="6"/>
  <c r="EI12" i="6"/>
  <c r="ED12" i="6"/>
  <c r="EI15" i="6"/>
  <c r="ED15" i="6"/>
  <c r="EH15" i="6"/>
  <c r="EJ4" i="6" l="1"/>
  <c r="EJ10" i="6"/>
  <c r="EJ7" i="6"/>
  <c r="EM7" i="6" s="1"/>
  <c r="EJ13" i="6"/>
  <c r="EN13" i="6" s="1"/>
  <c r="EJ8" i="6"/>
  <c r="EJ14" i="6"/>
  <c r="EM14" i="6" s="1"/>
  <c r="EJ12" i="6"/>
  <c r="EM12" i="6" s="1"/>
  <c r="EK7" i="6"/>
  <c r="EP7" i="6" s="1"/>
  <c r="EQ7" i="6" s="1"/>
  <c r="ES7" i="6" s="1"/>
  <c r="EJ15" i="6"/>
  <c r="EL15" i="6" s="1"/>
  <c r="EK8" i="6"/>
  <c r="EJ5" i="6"/>
  <c r="EM5" i="6" s="1"/>
  <c r="EK4" i="6"/>
  <c r="EJ9" i="6"/>
  <c r="EN9" i="6" s="1"/>
  <c r="EL7" i="6"/>
  <c r="EN7" i="6"/>
  <c r="EN4" i="6"/>
  <c r="EL4" i="6"/>
  <c r="EM4" i="6"/>
  <c r="EL13" i="6"/>
  <c r="EM15" i="6"/>
  <c r="EL8" i="6"/>
  <c r="EM8" i="6"/>
  <c r="EN8" i="6"/>
  <c r="EL14" i="6"/>
  <c r="EN14" i="6"/>
  <c r="EN12" i="6"/>
  <c r="EL12" i="6"/>
  <c r="EL5" i="6"/>
  <c r="EL9" i="6"/>
  <c r="EK9" i="6"/>
  <c r="EN10" i="6"/>
  <c r="EL10" i="6"/>
  <c r="EM10" i="6"/>
  <c r="EH6" i="6"/>
  <c r="EF6" i="6"/>
  <c r="EU6" i="6"/>
  <c r="ED6" i="6"/>
  <c r="EI6" i="6"/>
  <c r="EN11" i="6"/>
  <c r="EM11" i="6"/>
  <c r="EL11" i="6"/>
  <c r="EO12" i="6" l="1"/>
  <c r="FC12" i="6" s="1"/>
  <c r="EO13" i="6"/>
  <c r="FC13" i="6" s="1"/>
  <c r="EO10" i="6"/>
  <c r="ER10" i="6" s="1"/>
  <c r="ET10" i="6" s="1"/>
  <c r="EN5" i="6"/>
  <c r="EO5" i="6" s="1"/>
  <c r="EM13" i="6"/>
  <c r="EK6" i="6"/>
  <c r="EM9" i="6"/>
  <c r="EO9" i="6" s="1"/>
  <c r="ER9" i="6" s="1"/>
  <c r="ET9" i="6" s="1"/>
  <c r="EN15" i="6"/>
  <c r="EO15" i="6" s="1"/>
  <c r="EP5" i="6"/>
  <c r="EQ5" i="6" s="1"/>
  <c r="ES5" i="6" s="1"/>
  <c r="EP8" i="6"/>
  <c r="EQ8" i="6" s="1"/>
  <c r="ES8" i="6" s="1"/>
  <c r="EO7" i="6"/>
  <c r="EV7" i="6" s="1"/>
  <c r="EW7" i="6" s="1"/>
  <c r="EP11" i="6"/>
  <c r="EQ11" i="6" s="1"/>
  <c r="ES11" i="6" s="1"/>
  <c r="EJ6" i="6"/>
  <c r="EL6" i="6" s="1"/>
  <c r="EO14" i="6"/>
  <c r="EV14" i="6" s="1"/>
  <c r="EW14" i="6" s="1"/>
  <c r="EP4" i="6"/>
  <c r="EQ4" i="6" s="1"/>
  <c r="ES4" i="6" s="1"/>
  <c r="EX4" i="6" s="1"/>
  <c r="EV10" i="6"/>
  <c r="EW10" i="6" s="1"/>
  <c r="EV9" i="6"/>
  <c r="EW9" i="6" s="1"/>
  <c r="EM6" i="6"/>
  <c r="EN6" i="6"/>
  <c r="ER7" i="6"/>
  <c r="ET7" i="6" s="1"/>
  <c r="EV13" i="6"/>
  <c r="EW13" i="6" s="1"/>
  <c r="EO4" i="6"/>
  <c r="EV12" i="6"/>
  <c r="EW12" i="6" s="1"/>
  <c r="ER12" i="6"/>
  <c r="ET12" i="6" s="1"/>
  <c r="EO11" i="6"/>
  <c r="EP12" i="6"/>
  <c r="EQ12" i="6" s="1"/>
  <c r="ES12" i="6" s="1"/>
  <c r="EO8" i="6"/>
  <c r="EP13" i="6"/>
  <c r="EQ13" i="6" s="1"/>
  <c r="ES13" i="6" s="1"/>
  <c r="EP10" i="6"/>
  <c r="EQ10" i="6" s="1"/>
  <c r="ES10" i="6" s="1"/>
  <c r="ER5" i="6" l="1"/>
  <c r="ET5" i="6" s="1"/>
  <c r="EV5" i="6"/>
  <c r="EW5" i="6" s="1"/>
  <c r="ER13" i="6"/>
  <c r="ET13" i="6" s="1"/>
  <c r="FC14" i="6"/>
  <c r="ER14" i="6"/>
  <c r="ET14" i="6" s="1"/>
  <c r="EV15" i="6"/>
  <c r="EW15" i="6" s="1"/>
  <c r="ER15" i="6"/>
  <c r="ET15" i="6" s="1"/>
  <c r="FC15" i="6"/>
  <c r="EP6" i="6"/>
  <c r="EQ6" i="6" s="1"/>
  <c r="ES6" i="6" s="1"/>
  <c r="EP9" i="6"/>
  <c r="EQ9" i="6" s="1"/>
  <c r="ES9" i="6" s="1"/>
  <c r="EV11" i="6"/>
  <c r="EW11" i="6" s="1"/>
  <c r="FC11" i="6"/>
  <c r="ER11" i="6"/>
  <c r="ET11" i="6" s="1"/>
  <c r="ER4" i="6"/>
  <c r="ET4" i="6" s="1"/>
  <c r="EV4" i="6"/>
  <c r="EW4" i="6" s="1"/>
  <c r="EO6" i="6"/>
  <c r="EV8" i="6"/>
  <c r="EW8" i="6" s="1"/>
  <c r="ER8" i="6"/>
  <c r="ET8" i="6" s="1"/>
  <c r="EV6" i="6" l="1"/>
  <c r="EW6" i="6" s="1"/>
  <c r="ER6" i="6"/>
  <c r="ET6" i="6" s="1"/>
</calcChain>
</file>

<file path=xl/sharedStrings.xml><?xml version="1.0" encoding="utf-8"?>
<sst xmlns="http://schemas.openxmlformats.org/spreadsheetml/2006/main" count="617" uniqueCount="272">
  <si>
    <t>Adaptive Chinos - Cunningham FRAN</t>
  </si>
  <si>
    <t>Style Number</t>
  </si>
  <si>
    <t xml:space="preserve">Costing - Tan </t>
  </si>
  <si>
    <t>Trim Costs</t>
  </si>
  <si>
    <t>Item</t>
  </si>
  <si>
    <t>Price</t>
  </si>
  <si>
    <t>Quantity</t>
  </si>
  <si>
    <t>Total</t>
  </si>
  <si>
    <t>Block Tapey Type 3 - Cunningham</t>
  </si>
  <si>
    <t xml:space="preserve">Jean Button - Cunningham </t>
  </si>
  <si>
    <t>Coats &amp; Clark All Purpose Cotton Thread - Cunningham</t>
  </si>
  <si>
    <t>Subtotal</t>
  </si>
  <si>
    <t>Discount</t>
  </si>
  <si>
    <t>Shipping</t>
  </si>
  <si>
    <t>Base Material Costs</t>
  </si>
  <si>
    <t>7340-1 Herringbone</t>
  </si>
  <si>
    <t>Packaging Costs</t>
  </si>
  <si>
    <t>Hangtag 100% Recycled material  - Cunningham</t>
  </si>
  <si>
    <t>Woven Care Label - Cunningham</t>
  </si>
  <si>
    <t xml:space="preserve">Packaging Box - Cunningham </t>
  </si>
  <si>
    <t>Totals</t>
  </si>
  <si>
    <t>Subtotals</t>
  </si>
  <si>
    <t>Taxes</t>
  </si>
  <si>
    <t>7211 Plain/Poplin</t>
  </si>
  <si>
    <t>Pellon P44F JAS Fusible Interfacing White- Cunningham</t>
  </si>
  <si>
    <t>Adjustable "Button" Down - Blue</t>
  </si>
  <si>
    <t>Adjustable "Button" Down - Cunningham</t>
  </si>
  <si>
    <t>Lawn Horizontal Stripe Lining</t>
  </si>
  <si>
    <t>STOF France Laminate</t>
  </si>
  <si>
    <t>ANKHGEAR MagZip Inclusive One-Handed - Cunningham</t>
  </si>
  <si>
    <t>Rain Jacket - Light Blue</t>
  </si>
  <si>
    <t>Rain Adaptive Jacket - Cunningham FRAN</t>
  </si>
  <si>
    <t>7215 Plain Weave</t>
  </si>
  <si>
    <t>2" Elastic Band - Cunningham</t>
  </si>
  <si>
    <t xml:space="preserve">Drawstring - Cunningham </t>
  </si>
  <si>
    <t>Grip Shorts - Fair Green Costing</t>
  </si>
  <si>
    <t>Grip Shorts - Cunningham FRAN</t>
  </si>
  <si>
    <t>SK-211-4 Jersey</t>
  </si>
  <si>
    <t>Zippered Joggers - Graystone</t>
  </si>
  <si>
    <t>Side Zippered Joggers - Cunningham FRAN</t>
  </si>
  <si>
    <t>Bangladesh</t>
  </si>
  <si>
    <t>Sitted</t>
  </si>
  <si>
    <t xml:space="preserve">Rain Adaptive Jacket </t>
  </si>
  <si>
    <t xml:space="preserve">Side Zipper Joggers </t>
  </si>
  <si>
    <t>China</t>
  </si>
  <si>
    <t xml:space="preserve">Grip Shorts </t>
  </si>
  <si>
    <t xml:space="preserve">Adaptive "button down" shirt </t>
  </si>
  <si>
    <t>Adpative Chinos Pants</t>
  </si>
  <si>
    <t>Throughout</t>
  </si>
  <si>
    <t>Tricot Knit</t>
  </si>
  <si>
    <t>Lining</t>
  </si>
  <si>
    <t>Pocket Bags</t>
  </si>
  <si>
    <t>100% Polyester Lining</t>
  </si>
  <si>
    <t>Inner Body</t>
  </si>
  <si>
    <t>Quilted Interlining</t>
  </si>
  <si>
    <t>Interlining</t>
  </si>
  <si>
    <t>Outer</t>
  </si>
  <si>
    <t>Cotton Canvas</t>
  </si>
  <si>
    <t>Side Vents</t>
  </si>
  <si>
    <t>Mesh</t>
  </si>
  <si>
    <t>ME97</t>
  </si>
  <si>
    <t>Main Body</t>
  </si>
  <si>
    <t>Knit</t>
  </si>
  <si>
    <t>LYVJ</t>
  </si>
  <si>
    <t>Indonesia</t>
  </si>
  <si>
    <t>Smart time</t>
  </si>
  <si>
    <t>VF Asia</t>
  </si>
  <si>
    <t>A5J87</t>
  </si>
  <si>
    <t>New</t>
  </si>
  <si>
    <t>TNF_SS_ Knit Top</t>
  </si>
  <si>
    <t>Standard</t>
  </si>
  <si>
    <t>Vinson Shirt</t>
  </si>
  <si>
    <t>On Mountain</t>
  </si>
  <si>
    <t>Inside Lining/Pocketing</t>
  </si>
  <si>
    <t xml:space="preserve">Mesh Lining </t>
  </si>
  <si>
    <t>Shell</t>
  </si>
  <si>
    <t>MAXD</t>
  </si>
  <si>
    <t>A7UJ4</t>
  </si>
  <si>
    <t>TNF_SW_ Short/Skirt</t>
  </si>
  <si>
    <t>Vinson Short</t>
  </si>
  <si>
    <t>Pockets/Side Vents</t>
  </si>
  <si>
    <t>L3U5</t>
  </si>
  <si>
    <t>Hojeon</t>
  </si>
  <si>
    <t>TNF_OW_ Shell Top</t>
  </si>
  <si>
    <t>Vinson Active Vest</t>
  </si>
  <si>
    <t>Hood lining/Pocket Lining</t>
  </si>
  <si>
    <t>M2GC</t>
  </si>
  <si>
    <t>Lining All Over</t>
  </si>
  <si>
    <t>ME9C</t>
  </si>
  <si>
    <t>Shell B</t>
  </si>
  <si>
    <t>A7URV</t>
  </si>
  <si>
    <t>Vinson QZ Jacket</t>
  </si>
  <si>
    <t>Vinson FZ Jacket</t>
  </si>
  <si>
    <t>On Mountain Hike/Camp/OA</t>
  </si>
  <si>
    <t>All over</t>
  </si>
  <si>
    <t>baselayer soft polyester fleece</t>
  </si>
  <si>
    <t>Polyester Fleece</t>
  </si>
  <si>
    <t>NAN YANG</t>
  </si>
  <si>
    <t>A533N</t>
  </si>
  <si>
    <t>TNF_LW_W Logo Cotton Tee</t>
  </si>
  <si>
    <t>TNF - LW - COTTON TEE</t>
  </si>
  <si>
    <t>Western</t>
  </si>
  <si>
    <t>Accord Half Zip</t>
  </si>
  <si>
    <t>LOGOWEAR</t>
  </si>
  <si>
    <t>S'24</t>
  </si>
  <si>
    <t>EXAMPLE LINE</t>
  </si>
  <si>
    <t xml:space="preserve">NOTES </t>
  </si>
  <si>
    <t>SPECIAL TECHNOLOGY? (EX. FUTURELIGHT, THERMOBALL, DRYVENT)</t>
  </si>
  <si>
    <t>EU UNITS</t>
  </si>
  <si>
    <t>GLOBAL UNITS</t>
  </si>
  <si>
    <t>Variance From EU Target EURO</t>
  </si>
  <si>
    <t>Variance From EU Target %</t>
  </si>
  <si>
    <t>Variance From Current Wholesale</t>
  </si>
  <si>
    <t>Wholesale Needed To Be At Margin</t>
  </si>
  <si>
    <t>Variance From NA Target $</t>
  </si>
  <si>
    <t>Variance From NA Target %</t>
  </si>
  <si>
    <t>EU Margin</t>
  </si>
  <si>
    <t>NA Margin</t>
  </si>
  <si>
    <t>CONVERTED EU Standard Cost in EURO</t>
  </si>
  <si>
    <t>EU Standard Cost in USD</t>
  </si>
  <si>
    <t>NA Standard Cost</t>
  </si>
  <si>
    <t>Waranty Reserve</t>
  </si>
  <si>
    <t>Distress Reserve</t>
  </si>
  <si>
    <t>Sourcing OF</t>
  </si>
  <si>
    <t>EU LDP $</t>
  </si>
  <si>
    <t>NA LDP $</t>
  </si>
  <si>
    <t>VFA Sourcing Fee</t>
  </si>
  <si>
    <t>Broker Fee</t>
  </si>
  <si>
    <t>Freight</t>
  </si>
  <si>
    <t>EU Duty $</t>
  </si>
  <si>
    <r>
      <t xml:space="preserve">EU Duty % </t>
    </r>
    <r>
      <rPr>
        <i/>
        <sz val="11"/>
        <rFont val="Calibri"/>
        <family val="2"/>
        <scheme val="minor"/>
      </rPr>
      <t>(IF DUTY FREE COO PLEASE HARD KEY IN 0%)</t>
    </r>
  </si>
  <si>
    <t>NA Duty $</t>
  </si>
  <si>
    <t xml:space="preserve">NA Duty % </t>
  </si>
  <si>
    <t>concatenation of CAPCITY, PRODUCT LINE  &amp; COO</t>
  </si>
  <si>
    <t>Reference  OR Carryover Margin</t>
  </si>
  <si>
    <t>Reference  OR Carryover MSRP</t>
  </si>
  <si>
    <t>Reference  OR Carryover FOB</t>
  </si>
  <si>
    <t>Converted FOB for EU variance calculation</t>
  </si>
  <si>
    <r>
      <t xml:space="preserve">FOB W/ Adjustment </t>
    </r>
    <r>
      <rPr>
        <i/>
        <sz val="11"/>
        <rFont val="Calibri"/>
        <family val="2"/>
        <scheme val="minor"/>
      </rPr>
      <t>(IF APPLICABLE, IF NOT JUST KEEP BLANK)</t>
    </r>
  </si>
  <si>
    <t>Adjustment amount</t>
  </si>
  <si>
    <t>FOB</t>
  </si>
  <si>
    <t>Freight to Port</t>
  </si>
  <si>
    <t>FTY Margin/Overhead amount $</t>
  </si>
  <si>
    <t>FTY margin/overhead %</t>
  </si>
  <si>
    <t>BOM + CMT</t>
  </si>
  <si>
    <t>Special Costs (ex.Laser or wash)</t>
  </si>
  <si>
    <t>Labor Costs</t>
  </si>
  <si>
    <t>BOM Cost + Finance</t>
  </si>
  <si>
    <t>Total Material(fabric/trim/label/packaging)</t>
  </si>
  <si>
    <t>Total Label Cost</t>
  </si>
  <si>
    <t>Total Packaging Cost</t>
  </si>
  <si>
    <t>Total Trim/Fabric/Packaging Cost</t>
  </si>
  <si>
    <t>Graphic &amp; Embridery Cost</t>
  </si>
  <si>
    <t>Fabric K Total Fabric Price (w/ 6% wastage)</t>
  </si>
  <si>
    <t>Fabric K YY</t>
  </si>
  <si>
    <t>Fabric K Fabric Price</t>
  </si>
  <si>
    <t>Fabric K Placement</t>
  </si>
  <si>
    <t>Fabric K Decsription</t>
  </si>
  <si>
    <t>Fabric K Type</t>
  </si>
  <si>
    <t>Fabric K Webcode</t>
  </si>
  <si>
    <t>Fabric J Total Fabric Price (w/ 6% wastage)</t>
  </si>
  <si>
    <t>Fabric J YY</t>
  </si>
  <si>
    <t>Fabric J Fabric Price</t>
  </si>
  <si>
    <t>Fabric J Placement</t>
  </si>
  <si>
    <t>Fabric J Decsription</t>
  </si>
  <si>
    <t>Fabric J Type</t>
  </si>
  <si>
    <t>Fabric J Webcode</t>
  </si>
  <si>
    <t>Fabric I Total Fabric Price (w/ 6% wastage)</t>
  </si>
  <si>
    <t>Fabric I YY</t>
  </si>
  <si>
    <t>Fabric I Fabric Price</t>
  </si>
  <si>
    <t>Fabric I Placement</t>
  </si>
  <si>
    <t>Fabric I Decsription</t>
  </si>
  <si>
    <t>Fabric I Type</t>
  </si>
  <si>
    <t>Fabric I Webcode</t>
  </si>
  <si>
    <t>Fabric H Total Fabric Price (w/ 6% wastage)</t>
  </si>
  <si>
    <t>Fabric H YY</t>
  </si>
  <si>
    <t>Fabric H Fabric Price</t>
  </si>
  <si>
    <t>Fabric H Placement</t>
  </si>
  <si>
    <t>Fabric H Decsription</t>
  </si>
  <si>
    <t>Fabric H Type</t>
  </si>
  <si>
    <t>Fabric H Webcode</t>
  </si>
  <si>
    <t>Fabric G Total Fabric Price (w/ 6% wastage)</t>
  </si>
  <si>
    <t>Fabric G YY</t>
  </si>
  <si>
    <t>Fabric G Fabric Price</t>
  </si>
  <si>
    <t>Fabric G Placement</t>
  </si>
  <si>
    <t>Fabric G Decsription</t>
  </si>
  <si>
    <t>Fabric G Type</t>
  </si>
  <si>
    <t>Fabric G Webcode</t>
  </si>
  <si>
    <t>Fabric F Total Fabric Price (w/ 6% wastage)</t>
  </si>
  <si>
    <t>Fabric F YY</t>
  </si>
  <si>
    <t>Fabric F Fabric Price</t>
  </si>
  <si>
    <t>Fabric F Placement</t>
  </si>
  <si>
    <t>Fabric F Decsription</t>
  </si>
  <si>
    <t>Fabric F Type</t>
  </si>
  <si>
    <t>Fabric F Webcode</t>
  </si>
  <si>
    <t>Fabric E Total Fabric Price (w/ 6% wastage)</t>
  </si>
  <si>
    <t>Fabric E YY</t>
  </si>
  <si>
    <t>Fabric E Fabric Price</t>
  </si>
  <si>
    <t>Fabric E Placement</t>
  </si>
  <si>
    <t>Fabric E Decsription</t>
  </si>
  <si>
    <t>Fabric E Type</t>
  </si>
  <si>
    <t>Fabric E Webcode</t>
  </si>
  <si>
    <t>Fabric D Total Fabric Price (w/ 6% wastage)</t>
  </si>
  <si>
    <t>Fabric D YY</t>
  </si>
  <si>
    <t>Fabric D Fabric Price</t>
  </si>
  <si>
    <t>Fabric D Placement</t>
  </si>
  <si>
    <t>Fabric D Decsription</t>
  </si>
  <si>
    <t>Fabric D Type</t>
  </si>
  <si>
    <t>Fabric D Webcode</t>
  </si>
  <si>
    <t>Fabric C Total Fabric Price (w/ 6% wastage)</t>
  </si>
  <si>
    <t>Fabric C YY</t>
  </si>
  <si>
    <t>Fabric C Fabric Price</t>
  </si>
  <si>
    <t>Fabric C Placement</t>
  </si>
  <si>
    <t>Fabric C Decsription</t>
  </si>
  <si>
    <t>Fabric C Type</t>
  </si>
  <si>
    <t>Fabric C Webcode</t>
  </si>
  <si>
    <t>Fabric B Total Fabric Price (w/ 6% wastage)</t>
  </si>
  <si>
    <t>Fabric B YY</t>
  </si>
  <si>
    <t>Fabric B Fabric Price</t>
  </si>
  <si>
    <t>Fabric B Placement</t>
  </si>
  <si>
    <t>Fabric B Decsription</t>
  </si>
  <si>
    <t>Frbric B Type</t>
  </si>
  <si>
    <t>Fabric B Webcode</t>
  </si>
  <si>
    <t>Fabric A Total Fabric Price (w/ 6% wastage)</t>
  </si>
  <si>
    <t>Fabric A YY</t>
  </si>
  <si>
    <t>Fabric A Fabric Price</t>
  </si>
  <si>
    <t>Fabric A Placement</t>
  </si>
  <si>
    <t>Fabric A Decsription</t>
  </si>
  <si>
    <t>Fabric A Type</t>
  </si>
  <si>
    <t>Fabric A WebCode</t>
  </si>
  <si>
    <t>Refernce Style FOB Variance to Target</t>
  </si>
  <si>
    <t>PD Actualized Target Fabric Price</t>
  </si>
  <si>
    <t>PD Estimated Target MAX Fabric Price</t>
  </si>
  <si>
    <t>Refernce Style Fabric Price</t>
  </si>
  <si>
    <t>Briefed or Proposed Target Fabric Price</t>
  </si>
  <si>
    <t>Target Fabric Price  R Y G</t>
  </si>
  <si>
    <t>COO</t>
  </si>
  <si>
    <t>ALLOCATION</t>
  </si>
  <si>
    <t>PA OFFICE</t>
  </si>
  <si>
    <t>Reference OR Carryover Benchmark Style</t>
  </si>
  <si>
    <t>*PLUS SIZE/BIG&amp;TALL ONLY* BASE STYLE</t>
  </si>
  <si>
    <t>EU Margin Target</t>
  </si>
  <si>
    <t>Margin Target</t>
  </si>
  <si>
    <r>
      <t>concatenation of MERCHANT GROUP &amp; PRODUCT LINE</t>
    </r>
    <r>
      <rPr>
        <b/>
        <i/>
        <sz val="11"/>
        <rFont val="Calibri"/>
        <family val="2"/>
        <scheme val="minor"/>
      </rPr>
      <t xml:space="preserve">                                             </t>
    </r>
    <r>
      <rPr>
        <i/>
        <sz val="11"/>
        <rFont val="Calibri"/>
        <family val="2"/>
        <scheme val="minor"/>
      </rPr>
      <t>*FOR INSULATED STYLES USING DOWN AND THERMOBALL PLEASE ADD IN CAPACITY GROUP TO THE CONCATINATION*</t>
    </r>
  </si>
  <si>
    <t>Converted EU Target FOB in $</t>
  </si>
  <si>
    <t>EU Target FOB in EURO</t>
  </si>
  <si>
    <t>NA Target FOB ( based on margin target &amp; wsp)</t>
  </si>
  <si>
    <t>EU SUGGESTED RETAIL USD</t>
  </si>
  <si>
    <t>EU SUGGESTED WHOLESALE USD</t>
  </si>
  <si>
    <t>GLOBAL SUGGESTED RETAIL USD</t>
  </si>
  <si>
    <t>GLOBAL SUGGESTED WHOLESALE USD</t>
  </si>
  <si>
    <t>GLOBAL STYLE STATUS</t>
  </si>
  <si>
    <t>STYLE COMPOSED ADOPTION</t>
  </si>
  <si>
    <t>PRODuct LINE</t>
  </si>
  <si>
    <t>CAPACITY GROUP</t>
  </si>
  <si>
    <t>FIT BLOCK</t>
  </si>
  <si>
    <t>FIT INTENT</t>
  </si>
  <si>
    <t>STYLE NAME</t>
  </si>
  <si>
    <t>STYLE #</t>
  </si>
  <si>
    <r>
      <t xml:space="preserve">MERCHANT GROUP 1                               </t>
    </r>
    <r>
      <rPr>
        <i/>
        <sz val="11"/>
        <rFont val="Calibri"/>
        <family val="2"/>
        <scheme val="minor"/>
      </rPr>
      <t>*FOR YOUTH AND LOGOWEAR PLEASE JUST TYPE YOUTH AND LOGOWEAR*</t>
    </r>
  </si>
  <si>
    <t>GLOBAL BRAND SUB ARCHITECTURE</t>
  </si>
  <si>
    <t>GLOBAL BRAND ARCHITECTURE</t>
  </si>
  <si>
    <t>PRIORITY RANKING %</t>
  </si>
  <si>
    <t xml:space="preserve">SEASON </t>
  </si>
  <si>
    <t xml:space="preserve">DATE </t>
  </si>
  <si>
    <t>NOTES</t>
  </si>
  <si>
    <t>HARDKEY</t>
  </si>
  <si>
    <t>VLOOKUP</t>
  </si>
  <si>
    <t>FORMULA</t>
  </si>
  <si>
    <t>VLOOKUP OR HARDKEY</t>
  </si>
  <si>
    <t>ENOVIA</t>
  </si>
  <si>
    <t>PRECOST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</si>
</sst>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\ [$€-40B]"/>
    <numFmt numFmtId="166" formatCode="[$€-C07]\ #,##0.00"/>
    <numFmt numFmtId="167" formatCode="&quot;$&quot;#,##0.00"/>
    <numFmt numFmtId="168" formatCode="0.000%"/>
    <numFmt numFmtId="169" formatCode="0.0%"/>
    <numFmt numFmtId="170" formatCode="0.000"/>
    <numFmt numFmtId="171" formatCode="[$€-2]\ 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2BA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4E3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1" fillId="0" borderId="0"/>
    <xf numFmtId="44" fontId="18" fillId="0" borderId="0" applyFont="0" applyFill="0" applyBorder="0" applyAlignment="0" applyProtection="0"/>
  </cellStyleXfs>
  <cellXfs count="182">
    <xf numFmtId="0" fontId="0" fillId="0" borderId="0" xfId="0"/>
    <xf numFmtId="8" fontId="0" fillId="0" borderId="0" xfId="0" applyNumberFormat="1"/>
    <xf numFmtId="6" fontId="0" fillId="0" borderId="0" xfId="0" applyNumberFormat="1"/>
    <xf numFmtId="10" fontId="0" fillId="0" borderId="0" xfId="0" applyNumberFormat="1"/>
    <xf numFmtId="9" fontId="0" fillId="0" borderId="0" xfId="0" applyNumberFormat="1"/>
    <xf numFmtId="0" fontId="18" fillId="0" borderId="0" xfId="42"/>
    <xf numFmtId="164" fontId="0" fillId="0" borderId="0" xfId="43" applyNumberFormat="1" applyFont="1"/>
    <xf numFmtId="164" fontId="0" fillId="0" borderId="0" xfId="43" applyNumberFormat="1" applyFont="1" applyAlignment="1">
      <alignment horizontal="center" vertical="center"/>
    </xf>
    <xf numFmtId="165" fontId="18" fillId="0" borderId="0" xfId="42" applyNumberFormat="1" applyAlignment="1">
      <alignment horizontal="center"/>
    </xf>
    <xf numFmtId="0" fontId="18" fillId="0" borderId="0" xfId="42" applyAlignment="1">
      <alignment horizontal="center"/>
    </xf>
    <xf numFmtId="166" fontId="18" fillId="0" borderId="0" xfId="42" applyNumberFormat="1"/>
    <xf numFmtId="167" fontId="18" fillId="0" borderId="0" xfId="42" applyNumberFormat="1"/>
    <xf numFmtId="10" fontId="0" fillId="0" borderId="0" xfId="44" applyNumberFormat="1" applyFont="1"/>
    <xf numFmtId="167" fontId="18" fillId="0" borderId="0" xfId="42" applyNumberFormat="1" applyAlignment="1">
      <alignment horizontal="center"/>
    </xf>
    <xf numFmtId="0" fontId="18" fillId="0" borderId="0" xfId="42" applyAlignment="1">
      <alignment horizontal="center" vertical="center"/>
    </xf>
    <xf numFmtId="167" fontId="18" fillId="0" borderId="0" xfId="42" applyNumberFormat="1" applyAlignment="1">
      <alignment horizontal="center" vertical="center"/>
    </xf>
    <xf numFmtId="164" fontId="0" fillId="0" borderId="0" xfId="43" applyNumberFormat="1" applyFont="1" applyFill="1"/>
    <xf numFmtId="164" fontId="0" fillId="0" borderId="0" xfId="43" applyNumberFormat="1" applyFont="1" applyFill="1" applyAlignment="1">
      <alignment horizontal="center" vertical="center"/>
    </xf>
    <xf numFmtId="10" fontId="0" fillId="0" borderId="0" xfId="44" applyNumberFormat="1" applyFont="1" applyFill="1"/>
    <xf numFmtId="10" fontId="18" fillId="0" borderId="0" xfId="42" applyNumberFormat="1" applyAlignment="1">
      <alignment horizontal="center" vertical="center"/>
    </xf>
    <xf numFmtId="164" fontId="18" fillId="0" borderId="0" xfId="43" applyNumberFormat="1" applyFont="1" applyFill="1"/>
    <xf numFmtId="164" fontId="18" fillId="0" borderId="0" xfId="43" applyNumberFormat="1" applyFont="1" applyFill="1" applyAlignment="1">
      <alignment horizontal="center" vertical="center"/>
    </xf>
    <xf numFmtId="10" fontId="18" fillId="0" borderId="0" xfId="44" applyNumberFormat="1" applyFont="1" applyFill="1"/>
    <xf numFmtId="14" fontId="18" fillId="0" borderId="0" xfId="42" applyNumberFormat="1" applyAlignment="1">
      <alignment horizontal="center" vertical="center"/>
    </xf>
    <xf numFmtId="0" fontId="19" fillId="0" borderId="0" xfId="42" applyFont="1"/>
    <xf numFmtId="165" fontId="18" fillId="0" borderId="0" xfId="45" applyNumberFormat="1" applyFont="1" applyFill="1" applyAlignment="1">
      <alignment horizontal="center"/>
    </xf>
    <xf numFmtId="167" fontId="18" fillId="0" borderId="0" xfId="45" applyNumberFormat="1" applyFont="1" applyFill="1" applyAlignment="1">
      <alignment horizontal="center"/>
    </xf>
    <xf numFmtId="168" fontId="18" fillId="0" borderId="0" xfId="45" applyNumberFormat="1" applyFont="1" applyFill="1" applyAlignment="1">
      <alignment horizontal="center"/>
    </xf>
    <xf numFmtId="10" fontId="18" fillId="0" borderId="0" xfId="45" applyNumberFormat="1" applyFont="1" applyFill="1" applyAlignment="1">
      <alignment horizontal="center"/>
    </xf>
    <xf numFmtId="166" fontId="18" fillId="0" borderId="0" xfId="42" applyNumberFormat="1" applyAlignment="1">
      <alignment horizontal="center"/>
    </xf>
    <xf numFmtId="10" fontId="18" fillId="0" borderId="0" xfId="42" applyNumberFormat="1" applyAlignment="1">
      <alignment horizontal="center" wrapText="1"/>
    </xf>
    <xf numFmtId="167" fontId="18" fillId="0" borderId="0" xfId="46" applyNumberFormat="1" applyFont="1" applyFill="1" applyAlignment="1">
      <alignment horizontal="center"/>
    </xf>
    <xf numFmtId="168" fontId="18" fillId="0" borderId="0" xfId="46" applyNumberFormat="1" applyFont="1" applyFill="1" applyAlignment="1">
      <alignment horizontal="center"/>
    </xf>
    <xf numFmtId="10" fontId="18" fillId="0" borderId="0" xfId="46" applyNumberFormat="1" applyFont="1" applyFill="1" applyAlignment="1">
      <alignment horizontal="center"/>
    </xf>
    <xf numFmtId="9" fontId="18" fillId="0" borderId="0" xfId="42" applyNumberFormat="1"/>
    <xf numFmtId="165" fontId="18" fillId="0" borderId="0" xfId="47" applyNumberFormat="1" applyFont="1" applyFill="1" applyAlignment="1">
      <alignment horizontal="center" vertical="center"/>
    </xf>
    <xf numFmtId="167" fontId="18" fillId="0" borderId="0" xfId="47" applyNumberFormat="1" applyFont="1" applyFill="1" applyAlignment="1">
      <alignment horizontal="center" vertical="center"/>
    </xf>
    <xf numFmtId="168" fontId="18" fillId="0" borderId="0" xfId="47" applyNumberFormat="1" applyFont="1" applyFill="1" applyAlignment="1">
      <alignment horizontal="center" vertical="center"/>
    </xf>
    <xf numFmtId="10" fontId="18" fillId="0" borderId="0" xfId="47" applyNumberFormat="1" applyFont="1" applyFill="1" applyAlignment="1">
      <alignment horizontal="center" vertical="center"/>
    </xf>
    <xf numFmtId="166" fontId="18" fillId="0" borderId="0" xfId="42" applyNumberFormat="1" applyAlignment="1">
      <alignment horizontal="center" vertical="center"/>
    </xf>
    <xf numFmtId="10" fontId="18" fillId="0" borderId="0" xfId="42" applyNumberFormat="1" applyAlignment="1">
      <alignment horizontal="center" vertical="center" wrapText="1"/>
    </xf>
    <xf numFmtId="10" fontId="18" fillId="0" borderId="0" xfId="44" applyNumberFormat="1" applyFont="1" applyFill="1" applyAlignment="1">
      <alignment horizontal="center" vertical="center" wrapText="1"/>
    </xf>
    <xf numFmtId="169" fontId="18" fillId="0" borderId="0" xfId="44" applyNumberFormat="1" applyFont="1" applyFill="1" applyAlignment="1">
      <alignment horizontal="center" vertical="center"/>
    </xf>
    <xf numFmtId="165" fontId="18" fillId="0" borderId="0" xfId="46" applyNumberFormat="1" applyFont="1" applyFill="1" applyAlignment="1">
      <alignment horizontal="center" vertical="center"/>
    </xf>
    <xf numFmtId="167" fontId="18" fillId="0" borderId="0" xfId="46" applyNumberFormat="1" applyFont="1" applyFill="1" applyAlignment="1">
      <alignment horizontal="center" vertical="center"/>
    </xf>
    <xf numFmtId="168" fontId="18" fillId="0" borderId="0" xfId="46" applyNumberFormat="1" applyFont="1" applyFill="1" applyAlignment="1">
      <alignment horizontal="center" vertical="center"/>
    </xf>
    <xf numFmtId="10" fontId="18" fillId="0" borderId="0" xfId="46" applyNumberFormat="1" applyFont="1" applyFill="1" applyAlignment="1">
      <alignment horizontal="center" vertical="center"/>
    </xf>
    <xf numFmtId="169" fontId="18" fillId="0" borderId="0" xfId="42" applyNumberFormat="1" applyAlignment="1">
      <alignment horizontal="center" vertical="center"/>
    </xf>
    <xf numFmtId="0" fontId="19" fillId="0" borderId="0" xfId="42" applyFont="1" applyAlignment="1">
      <alignment wrapText="1"/>
    </xf>
    <xf numFmtId="9" fontId="18" fillId="0" borderId="0" xfId="42" applyNumberFormat="1" applyAlignment="1">
      <alignment horizontal="center" vertical="center"/>
    </xf>
    <xf numFmtId="10" fontId="18" fillId="0" borderId="0" xfId="44" applyNumberFormat="1" applyFont="1" applyFill="1" applyAlignment="1">
      <alignment horizontal="center"/>
    </xf>
    <xf numFmtId="0" fontId="23" fillId="0" borderId="0" xfId="42" applyFont="1"/>
    <xf numFmtId="170" fontId="18" fillId="0" borderId="0" xfId="42" applyNumberFormat="1" applyAlignment="1">
      <alignment horizontal="center"/>
    </xf>
    <xf numFmtId="165" fontId="18" fillId="0" borderId="0" xfId="45" applyNumberFormat="1" applyFont="1" applyFill="1" applyAlignment="1">
      <alignment horizontal="center" vertical="center"/>
    </xf>
    <xf numFmtId="167" fontId="18" fillId="0" borderId="0" xfId="45" applyNumberFormat="1" applyFont="1" applyFill="1" applyAlignment="1">
      <alignment horizontal="center" vertical="center"/>
    </xf>
    <xf numFmtId="168" fontId="18" fillId="0" borderId="0" xfId="45" applyNumberFormat="1" applyFont="1" applyFill="1" applyAlignment="1">
      <alignment horizontal="center" vertical="center"/>
    </xf>
    <xf numFmtId="10" fontId="18" fillId="0" borderId="0" xfId="45" applyNumberFormat="1" applyFont="1" applyFill="1" applyAlignment="1">
      <alignment horizontal="center" vertical="center"/>
    </xf>
    <xf numFmtId="0" fontId="24" fillId="0" borderId="0" xfId="42" applyFont="1"/>
    <xf numFmtId="10" fontId="18" fillId="0" borderId="0" xfId="44" applyNumberFormat="1" applyFont="1" applyFill="1" applyAlignment="1">
      <alignment horizontal="center" vertical="center"/>
    </xf>
    <xf numFmtId="0" fontId="18" fillId="0" borderId="0" xfId="48" applyFont="1" applyAlignment="1">
      <alignment horizontal="center" vertical="center"/>
    </xf>
    <xf numFmtId="0" fontId="18" fillId="0" borderId="0" xfId="42" applyAlignment="1">
      <alignment wrapText="1"/>
    </xf>
    <xf numFmtId="165" fontId="18" fillId="0" borderId="0" xfId="46" applyNumberFormat="1" applyFont="1" applyFill="1" applyAlignment="1">
      <alignment vertical="center"/>
    </xf>
    <xf numFmtId="167" fontId="18" fillId="0" borderId="0" xfId="46" applyNumberFormat="1" applyFont="1" applyFill="1" applyAlignment="1">
      <alignment vertical="center"/>
    </xf>
    <xf numFmtId="168" fontId="18" fillId="0" borderId="0" xfId="46" applyNumberFormat="1" applyFont="1" applyFill="1" applyAlignment="1">
      <alignment vertical="center"/>
    </xf>
    <xf numFmtId="10" fontId="18" fillId="0" borderId="0" xfId="46" applyNumberFormat="1" applyFont="1" applyFill="1" applyAlignment="1">
      <alignment vertical="center"/>
    </xf>
    <xf numFmtId="166" fontId="18" fillId="0" borderId="0" xfId="42" applyNumberFormat="1" applyAlignment="1">
      <alignment vertical="center"/>
    </xf>
    <xf numFmtId="167" fontId="18" fillId="0" borderId="0" xfId="42" applyNumberFormat="1" applyAlignment="1">
      <alignment vertical="center"/>
    </xf>
    <xf numFmtId="10" fontId="18" fillId="0" borderId="0" xfId="42" applyNumberFormat="1" applyAlignment="1">
      <alignment vertical="center" wrapText="1"/>
    </xf>
    <xf numFmtId="0" fontId="18" fillId="0" borderId="0" xfId="42" applyAlignment="1">
      <alignment vertical="center"/>
    </xf>
    <xf numFmtId="10" fontId="18" fillId="0" borderId="0" xfId="42" applyNumberFormat="1" applyAlignment="1">
      <alignment vertical="center"/>
    </xf>
    <xf numFmtId="167" fontId="18" fillId="0" borderId="10" xfId="42" applyNumberFormat="1" applyBorder="1" applyAlignment="1">
      <alignment horizontal="center" vertical="center"/>
    </xf>
    <xf numFmtId="164" fontId="18" fillId="0" borderId="11" xfId="43" applyNumberFormat="1" applyFont="1" applyFill="1" applyBorder="1"/>
    <xf numFmtId="164" fontId="18" fillId="0" borderId="11" xfId="43" applyNumberFormat="1" applyFont="1" applyFill="1" applyBorder="1" applyAlignment="1">
      <alignment horizontal="center" vertical="center"/>
    </xf>
    <xf numFmtId="165" fontId="18" fillId="0" borderId="11" xfId="46" applyNumberFormat="1" applyFont="1" applyFill="1" applyBorder="1" applyAlignment="1">
      <alignment horizontal="center" vertical="center"/>
    </xf>
    <xf numFmtId="167" fontId="18" fillId="0" borderId="11" xfId="46" applyNumberFormat="1" applyFont="1" applyFill="1" applyBorder="1" applyAlignment="1">
      <alignment horizontal="center" vertical="center"/>
    </xf>
    <xf numFmtId="167" fontId="18" fillId="33" borderId="11" xfId="46" applyNumberFormat="1" applyFont="1" applyFill="1" applyBorder="1" applyAlignment="1">
      <alignment horizontal="center" vertical="center"/>
    </xf>
    <xf numFmtId="168" fontId="18" fillId="33" borderId="11" xfId="46" applyNumberFormat="1" applyFont="1" applyFill="1" applyBorder="1" applyAlignment="1">
      <alignment horizontal="center" vertical="center"/>
    </xf>
    <xf numFmtId="10" fontId="18" fillId="0" borderId="11" xfId="46" applyNumberFormat="1" applyFont="1" applyFill="1" applyBorder="1" applyAlignment="1">
      <alignment horizontal="center" vertical="center"/>
    </xf>
    <xf numFmtId="166" fontId="18" fillId="0" borderId="11" xfId="42" applyNumberFormat="1" applyBorder="1" applyAlignment="1">
      <alignment horizontal="center" vertical="center"/>
    </xf>
    <xf numFmtId="167" fontId="18" fillId="0" borderId="11" xfId="42" applyNumberFormat="1" applyBorder="1" applyAlignment="1">
      <alignment horizontal="center" vertical="center"/>
    </xf>
    <xf numFmtId="10" fontId="18" fillId="0" borderId="11" xfId="42" applyNumberFormat="1" applyBorder="1" applyAlignment="1">
      <alignment horizontal="center" vertical="center" wrapText="1"/>
    </xf>
    <xf numFmtId="0" fontId="18" fillId="0" borderId="11" xfId="42" applyBorder="1" applyAlignment="1">
      <alignment horizontal="center" vertical="center"/>
    </xf>
    <xf numFmtId="10" fontId="18" fillId="0" borderId="11" xfId="42" applyNumberFormat="1" applyBorder="1" applyAlignment="1">
      <alignment horizontal="center" vertical="center"/>
    </xf>
    <xf numFmtId="167" fontId="18" fillId="0" borderId="11" xfId="42" applyNumberFormat="1" applyBorder="1" applyAlignment="1">
      <alignment horizontal="center"/>
    </xf>
    <xf numFmtId="0" fontId="18" fillId="0" borderId="11" xfId="42" applyBorder="1"/>
    <xf numFmtId="0" fontId="18" fillId="0" borderId="11" xfId="42" applyBorder="1" applyAlignment="1">
      <alignment horizontal="center"/>
    </xf>
    <xf numFmtId="10" fontId="18" fillId="0" borderId="11" xfId="44" applyNumberFormat="1" applyFont="1" applyFill="1" applyBorder="1" applyAlignment="1">
      <alignment horizontal="center" vertical="center" wrapText="1"/>
    </xf>
    <xf numFmtId="167" fontId="18" fillId="0" borderId="12" xfId="42" applyNumberFormat="1" applyBorder="1" applyAlignment="1">
      <alignment horizontal="center" vertical="center"/>
    </xf>
    <xf numFmtId="164" fontId="18" fillId="0" borderId="13" xfId="43" applyNumberFormat="1" applyFont="1" applyFill="1" applyBorder="1"/>
    <xf numFmtId="164" fontId="18" fillId="0" borderId="13" xfId="43" applyNumberFormat="1" applyFont="1" applyFill="1" applyBorder="1" applyAlignment="1">
      <alignment horizontal="center" vertical="center"/>
    </xf>
    <xf numFmtId="165" fontId="18" fillId="0" borderId="13" xfId="46" applyNumberFormat="1" applyFont="1" applyFill="1" applyBorder="1" applyAlignment="1">
      <alignment horizontal="center" vertical="center"/>
    </xf>
    <xf numFmtId="167" fontId="18" fillId="0" borderId="13" xfId="46" applyNumberFormat="1" applyFont="1" applyFill="1" applyBorder="1" applyAlignment="1">
      <alignment horizontal="center" vertical="center"/>
    </xf>
    <xf numFmtId="167" fontId="18" fillId="33" borderId="13" xfId="46" applyNumberFormat="1" applyFont="1" applyFill="1" applyBorder="1" applyAlignment="1">
      <alignment horizontal="center" vertical="center"/>
    </xf>
    <xf numFmtId="168" fontId="18" fillId="33" borderId="13" xfId="46" applyNumberFormat="1" applyFont="1" applyFill="1" applyBorder="1" applyAlignment="1">
      <alignment horizontal="center" vertical="center"/>
    </xf>
    <xf numFmtId="10" fontId="18" fillId="0" borderId="13" xfId="46" applyNumberFormat="1" applyFont="1" applyFill="1" applyBorder="1" applyAlignment="1">
      <alignment horizontal="center" vertical="center"/>
    </xf>
    <xf numFmtId="166" fontId="18" fillId="0" borderId="13" xfId="42" applyNumberFormat="1" applyBorder="1" applyAlignment="1">
      <alignment horizontal="center" vertical="center"/>
    </xf>
    <xf numFmtId="167" fontId="18" fillId="0" borderId="13" xfId="42" applyNumberFormat="1" applyBorder="1" applyAlignment="1">
      <alignment horizontal="center" vertical="center"/>
    </xf>
    <xf numFmtId="10" fontId="18" fillId="0" borderId="13" xfId="42" applyNumberFormat="1" applyBorder="1" applyAlignment="1">
      <alignment horizontal="center" vertical="center" wrapText="1"/>
    </xf>
    <xf numFmtId="0" fontId="18" fillId="0" borderId="13" xfId="42" applyBorder="1" applyAlignment="1">
      <alignment horizontal="center" vertical="center"/>
    </xf>
    <xf numFmtId="10" fontId="18" fillId="0" borderId="13" xfId="42" applyNumberFormat="1" applyBorder="1" applyAlignment="1">
      <alignment horizontal="center" vertical="center"/>
    </xf>
    <xf numFmtId="167" fontId="18" fillId="0" borderId="13" xfId="42" applyNumberFormat="1" applyBorder="1" applyAlignment="1">
      <alignment horizontal="center"/>
    </xf>
    <xf numFmtId="0" fontId="18" fillId="0" borderId="13" xfId="42" applyBorder="1"/>
    <xf numFmtId="0" fontId="18" fillId="0" borderId="13" xfId="42" applyBorder="1" applyAlignment="1">
      <alignment horizontal="center"/>
    </xf>
    <xf numFmtId="10" fontId="18" fillId="0" borderId="13" xfId="44" applyNumberFormat="1" applyFont="1" applyFill="1" applyBorder="1" applyAlignment="1">
      <alignment horizontal="center" vertical="center" wrapText="1"/>
    </xf>
    <xf numFmtId="0" fontId="25" fillId="34" borderId="0" xfId="42" applyFont="1" applyFill="1"/>
    <xf numFmtId="0" fontId="25" fillId="34" borderId="12" xfId="42" applyFont="1" applyFill="1" applyBorder="1" applyAlignment="1">
      <alignment wrapText="1"/>
    </xf>
    <xf numFmtId="0" fontId="25" fillId="34" borderId="13" xfId="42" applyFont="1" applyFill="1" applyBorder="1"/>
    <xf numFmtId="164" fontId="25" fillId="34" borderId="13" xfId="43" applyNumberFormat="1" applyFont="1" applyFill="1" applyBorder="1" applyAlignment="1">
      <alignment horizontal="center" vertical="center"/>
    </xf>
    <xf numFmtId="165" fontId="25" fillId="34" borderId="13" xfId="45" applyNumberFormat="1" applyFont="1" applyFill="1" applyBorder="1" applyAlignment="1">
      <alignment horizontal="center" vertical="center"/>
    </xf>
    <xf numFmtId="167" fontId="25" fillId="34" borderId="13" xfId="45" applyNumberFormat="1" applyFont="1" applyFill="1" applyBorder="1" applyAlignment="1">
      <alignment horizontal="center" vertical="center"/>
    </xf>
    <xf numFmtId="167" fontId="25" fillId="34" borderId="13" xfId="46" applyNumberFormat="1" applyFont="1" applyFill="1" applyBorder="1" applyAlignment="1">
      <alignment horizontal="center" vertical="center"/>
    </xf>
    <xf numFmtId="168" fontId="25" fillId="34" borderId="13" xfId="46" applyNumberFormat="1" applyFont="1" applyFill="1" applyBorder="1" applyAlignment="1">
      <alignment horizontal="center" vertical="center"/>
    </xf>
    <xf numFmtId="10" fontId="25" fillId="34" borderId="13" xfId="46" applyNumberFormat="1" applyFont="1" applyFill="1" applyBorder="1" applyAlignment="1">
      <alignment horizontal="center" vertical="center"/>
    </xf>
    <xf numFmtId="166" fontId="25" fillId="34" borderId="13" xfId="42" applyNumberFormat="1" applyFont="1" applyFill="1" applyBorder="1" applyAlignment="1">
      <alignment horizontal="center" vertical="center"/>
    </xf>
    <xf numFmtId="167" fontId="25" fillId="34" borderId="13" xfId="42" applyNumberFormat="1" applyFont="1" applyFill="1" applyBorder="1" applyAlignment="1">
      <alignment horizontal="center" vertical="center"/>
    </xf>
    <xf numFmtId="10" fontId="25" fillId="34" borderId="13" xfId="42" applyNumberFormat="1" applyFont="1" applyFill="1" applyBorder="1" applyAlignment="1">
      <alignment horizontal="center" vertical="center" wrapText="1"/>
    </xf>
    <xf numFmtId="0" fontId="25" fillId="34" borderId="13" xfId="42" applyFont="1" applyFill="1" applyBorder="1" applyAlignment="1">
      <alignment horizontal="center" vertical="center"/>
    </xf>
    <xf numFmtId="10" fontId="25" fillId="34" borderId="13" xfId="42" applyNumberFormat="1" applyFont="1" applyFill="1" applyBorder="1" applyAlignment="1">
      <alignment horizontal="center" vertical="center"/>
    </xf>
    <xf numFmtId="167" fontId="25" fillId="34" borderId="13" xfId="42" applyNumberFormat="1" applyFont="1" applyFill="1" applyBorder="1" applyAlignment="1">
      <alignment horizontal="center"/>
    </xf>
    <xf numFmtId="0" fontId="25" fillId="34" borderId="13" xfId="42" applyFont="1" applyFill="1" applyBorder="1" applyAlignment="1">
      <alignment horizontal="center"/>
    </xf>
    <xf numFmtId="10" fontId="25" fillId="34" borderId="13" xfId="44" applyNumberFormat="1" applyFont="1" applyFill="1" applyBorder="1" applyAlignment="1">
      <alignment horizontal="center" vertical="center" wrapText="1"/>
    </xf>
    <xf numFmtId="0" fontId="25" fillId="34" borderId="0" xfId="42" applyFont="1" applyFill="1" applyAlignment="1">
      <alignment horizontal="center" vertical="center"/>
    </xf>
    <xf numFmtId="0" fontId="25" fillId="34" borderId="0" xfId="42" applyFont="1" applyFill="1" applyAlignment="1">
      <alignment horizontal="left" vertical="center"/>
    </xf>
    <xf numFmtId="14" fontId="25" fillId="34" borderId="0" xfId="42" applyNumberFormat="1" applyFont="1" applyFill="1" applyAlignment="1">
      <alignment horizontal="center" vertical="center"/>
    </xf>
    <xf numFmtId="0" fontId="18" fillId="0" borderId="12" xfId="42" applyBorder="1"/>
    <xf numFmtId="165" fontId="18" fillId="0" borderId="13" xfId="45" applyNumberFormat="1" applyFont="1" applyFill="1" applyBorder="1" applyAlignment="1">
      <alignment horizontal="center" vertical="center"/>
    </xf>
    <xf numFmtId="167" fontId="18" fillId="0" borderId="13" xfId="45" applyNumberFormat="1" applyFont="1" applyFill="1" applyBorder="1" applyAlignment="1">
      <alignment horizontal="center" vertical="center"/>
    </xf>
    <xf numFmtId="168" fontId="18" fillId="0" borderId="13" xfId="46" applyNumberFormat="1" applyFont="1" applyFill="1" applyBorder="1" applyAlignment="1">
      <alignment horizontal="center" vertical="center"/>
    </xf>
    <xf numFmtId="10" fontId="0" fillId="0" borderId="13" xfId="44" applyNumberFormat="1" applyFont="1" applyFill="1" applyBorder="1" applyAlignment="1">
      <alignment horizontal="center" vertical="center"/>
    </xf>
    <xf numFmtId="10" fontId="18" fillId="0" borderId="13" xfId="44" applyNumberFormat="1" applyFont="1" applyFill="1" applyBorder="1" applyAlignment="1">
      <alignment horizontal="center" vertical="center"/>
    </xf>
    <xf numFmtId="165" fontId="18" fillId="0" borderId="13" xfId="42" applyNumberFormat="1" applyBorder="1" applyAlignment="1">
      <alignment horizontal="center"/>
    </xf>
    <xf numFmtId="0" fontId="18" fillId="0" borderId="0" xfId="42" applyAlignment="1">
      <alignment horizontal="left" vertical="center"/>
    </xf>
    <xf numFmtId="167" fontId="19" fillId="0" borderId="13" xfId="42" applyNumberFormat="1" applyFont="1" applyBorder="1" applyAlignment="1">
      <alignment horizontal="center" vertical="center"/>
    </xf>
    <xf numFmtId="171" fontId="18" fillId="0" borderId="13" xfId="42" applyNumberFormat="1" applyBorder="1" applyAlignment="1">
      <alignment horizontal="center" vertical="center"/>
    </xf>
    <xf numFmtId="2" fontId="18" fillId="0" borderId="13" xfId="42" applyNumberFormat="1" applyBorder="1"/>
    <xf numFmtId="0" fontId="1" fillId="35" borderId="13" xfId="42" applyFont="1" applyFill="1" applyBorder="1" applyAlignment="1">
      <alignment horizontal="center" vertical="center"/>
    </xf>
    <xf numFmtId="0" fontId="1" fillId="35" borderId="14" xfId="42" applyFont="1" applyFill="1" applyBorder="1" applyAlignment="1">
      <alignment horizontal="center" vertical="center"/>
    </xf>
    <xf numFmtId="0" fontId="16" fillId="36" borderId="15" xfId="42" applyFont="1" applyFill="1" applyBorder="1" applyAlignment="1">
      <alignment horizontal="center" vertical="center" wrapText="1"/>
    </xf>
    <xf numFmtId="164" fontId="16" fillId="36" borderId="16" xfId="43" applyNumberFormat="1" applyFont="1" applyFill="1" applyBorder="1" applyAlignment="1">
      <alignment horizontal="center" vertical="center" wrapText="1"/>
    </xf>
    <xf numFmtId="165" fontId="16" fillId="35" borderId="16" xfId="42" applyNumberFormat="1" applyFont="1" applyFill="1" applyBorder="1" applyAlignment="1">
      <alignment horizontal="center" vertical="center" wrapText="1"/>
    </xf>
    <xf numFmtId="0" fontId="16" fillId="35" borderId="16" xfId="42" applyFont="1" applyFill="1" applyBorder="1" applyAlignment="1">
      <alignment horizontal="center" vertical="center" wrapText="1"/>
    </xf>
    <xf numFmtId="0" fontId="16" fillId="37" borderId="16" xfId="42" applyFont="1" applyFill="1" applyBorder="1" applyAlignment="1">
      <alignment horizontal="center" vertical="center" wrapText="1"/>
    </xf>
    <xf numFmtId="166" fontId="26" fillId="38" borderId="16" xfId="42" applyNumberFormat="1" applyFont="1" applyFill="1" applyBorder="1" applyAlignment="1">
      <alignment horizontal="center" vertical="center" wrapText="1"/>
    </xf>
    <xf numFmtId="167" fontId="26" fillId="38" borderId="16" xfId="42" applyNumberFormat="1" applyFont="1" applyFill="1" applyBorder="1" applyAlignment="1">
      <alignment horizontal="center" vertical="center" wrapText="1"/>
    </xf>
    <xf numFmtId="0" fontId="26" fillId="38" borderId="16" xfId="42" applyFont="1" applyFill="1" applyBorder="1" applyAlignment="1">
      <alignment horizontal="center" vertical="center" wrapText="1"/>
    </xf>
    <xf numFmtId="0" fontId="26" fillId="35" borderId="16" xfId="42" applyFont="1" applyFill="1" applyBorder="1" applyAlignment="1">
      <alignment horizontal="center" vertical="center" wrapText="1"/>
    </xf>
    <xf numFmtId="167" fontId="26" fillId="35" borderId="16" xfId="42" applyNumberFormat="1" applyFont="1" applyFill="1" applyBorder="1" applyAlignment="1">
      <alignment horizontal="center" vertical="center" wrapText="1"/>
    </xf>
    <xf numFmtId="0" fontId="26" fillId="39" borderId="16" xfId="42" applyFont="1" applyFill="1" applyBorder="1" applyAlignment="1">
      <alignment horizontal="center" vertical="center" wrapText="1"/>
    </xf>
    <xf numFmtId="10" fontId="26" fillId="38" borderId="16" xfId="44" applyNumberFormat="1" applyFont="1" applyFill="1" applyBorder="1" applyAlignment="1">
      <alignment horizontal="center" vertical="center" wrapText="1"/>
    </xf>
    <xf numFmtId="167" fontId="26" fillId="40" borderId="16" xfId="42" applyNumberFormat="1" applyFont="1" applyFill="1" applyBorder="1" applyAlignment="1">
      <alignment horizontal="center" vertical="center" wrapText="1"/>
    </xf>
    <xf numFmtId="0" fontId="26" fillId="41" borderId="16" xfId="42" applyFont="1" applyFill="1" applyBorder="1" applyAlignment="1">
      <alignment horizontal="center" vertical="center" wrapText="1"/>
    </xf>
    <xf numFmtId="167" fontId="26" fillId="41" borderId="16" xfId="42" applyNumberFormat="1" applyFont="1" applyFill="1" applyBorder="1" applyAlignment="1">
      <alignment horizontal="center" vertical="center" wrapText="1"/>
    </xf>
    <xf numFmtId="0" fontId="26" fillId="42" borderId="16" xfId="42" applyFont="1" applyFill="1" applyBorder="1" applyAlignment="1">
      <alignment horizontal="center" vertical="center" wrapText="1"/>
    </xf>
    <xf numFmtId="167" fontId="26" fillId="35" borderId="16" xfId="49" applyNumberFormat="1" applyFont="1" applyFill="1" applyBorder="1" applyAlignment="1">
      <alignment horizontal="center" vertical="center" wrapText="1"/>
    </xf>
    <xf numFmtId="0" fontId="26" fillId="35" borderId="17" xfId="42" applyFont="1" applyFill="1" applyBorder="1" applyAlignment="1">
      <alignment horizontal="center" vertical="center" wrapText="1"/>
    </xf>
    <xf numFmtId="0" fontId="26" fillId="35" borderId="13" xfId="42" applyFont="1" applyFill="1" applyBorder="1" applyAlignment="1">
      <alignment horizontal="center" vertical="center" wrapText="1"/>
    </xf>
    <xf numFmtId="0" fontId="19" fillId="0" borderId="0" xfId="42" applyFont="1" applyAlignment="1">
      <alignment horizontal="center"/>
    </xf>
    <xf numFmtId="0" fontId="19" fillId="0" borderId="18" xfId="42" applyFont="1" applyBorder="1" applyAlignment="1">
      <alignment horizontal="center"/>
    </xf>
    <xf numFmtId="164" fontId="19" fillId="0" borderId="19" xfId="43" applyNumberFormat="1" applyFont="1" applyBorder="1" applyAlignment="1">
      <alignment horizontal="center"/>
    </xf>
    <xf numFmtId="164" fontId="19" fillId="0" borderId="19" xfId="43" applyNumberFormat="1" applyFont="1" applyBorder="1" applyAlignment="1">
      <alignment horizontal="center" vertical="center"/>
    </xf>
    <xf numFmtId="165" fontId="19" fillId="0" borderId="19" xfId="42" applyNumberFormat="1" applyFont="1" applyBorder="1" applyAlignment="1">
      <alignment horizontal="center"/>
    </xf>
    <xf numFmtId="0" fontId="19" fillId="0" borderId="19" xfId="42" applyFont="1" applyBorder="1" applyAlignment="1">
      <alignment horizontal="center"/>
    </xf>
    <xf numFmtId="0" fontId="19" fillId="36" borderId="19" xfId="42" applyFont="1" applyFill="1" applyBorder="1" applyAlignment="1">
      <alignment horizontal="center"/>
    </xf>
    <xf numFmtId="167" fontId="19" fillId="0" borderId="19" xfId="42" applyNumberFormat="1" applyFont="1" applyBorder="1" applyAlignment="1">
      <alignment horizontal="center"/>
    </xf>
    <xf numFmtId="10" fontId="19" fillId="36" borderId="19" xfId="42" applyNumberFormat="1" applyFont="1" applyFill="1" applyBorder="1" applyAlignment="1">
      <alignment horizontal="center"/>
    </xf>
    <xf numFmtId="10" fontId="19" fillId="36" borderId="19" xfId="44" applyNumberFormat="1" applyFont="1" applyFill="1" applyBorder="1" applyAlignment="1">
      <alignment horizontal="center"/>
    </xf>
    <xf numFmtId="169" fontId="19" fillId="36" borderId="19" xfId="42" applyNumberFormat="1" applyFont="1" applyFill="1" applyBorder="1" applyAlignment="1">
      <alignment horizontal="center"/>
    </xf>
    <xf numFmtId="167" fontId="19" fillId="36" borderId="19" xfId="42" applyNumberFormat="1" applyFont="1" applyFill="1" applyBorder="1" applyAlignment="1">
      <alignment horizontal="center"/>
    </xf>
    <xf numFmtId="0" fontId="19" fillId="0" borderId="19" xfId="42" applyFont="1" applyBorder="1" applyAlignment="1">
      <alignment horizontal="center" wrapText="1"/>
    </xf>
    <xf numFmtId="10" fontId="19" fillId="0" borderId="19" xfId="44" applyNumberFormat="1" applyFont="1" applyBorder="1" applyAlignment="1">
      <alignment horizontal="center"/>
    </xf>
    <xf numFmtId="0" fontId="19" fillId="0" borderId="19" xfId="42" applyFont="1" applyBorder="1" applyAlignment="1">
      <alignment horizontal="center" vertical="center"/>
    </xf>
    <xf numFmtId="0" fontId="19" fillId="36" borderId="19" xfId="42" applyFont="1" applyFill="1" applyBorder="1" applyAlignment="1">
      <alignment horizontal="center" vertical="center"/>
    </xf>
    <xf numFmtId="167" fontId="19" fillId="0" borderId="19" xfId="42" applyNumberFormat="1" applyFont="1" applyBorder="1" applyAlignment="1">
      <alignment horizontal="center" vertical="center"/>
    </xf>
    <xf numFmtId="167" fontId="19" fillId="0" borderId="0" xfId="42" applyNumberFormat="1" applyFont="1" applyAlignment="1">
      <alignment horizontal="center" vertical="center"/>
    </xf>
    <xf numFmtId="0" fontId="19" fillId="0" borderId="0" xfId="42" applyFont="1" applyAlignment="1">
      <alignment horizontal="center" vertical="center"/>
    </xf>
    <xf numFmtId="164" fontId="0" fillId="0" borderId="0" xfId="43" applyNumberFormat="1" applyFont="1" applyAlignment="1">
      <alignment horizontal="center"/>
    </xf>
    <xf numFmtId="164" fontId="29" fillId="0" borderId="0" xfId="43" applyNumberFormat="1" applyFont="1" applyAlignment="1">
      <alignment horizontal="center"/>
    </xf>
    <xf numFmtId="10" fontId="0" fillId="0" borderId="0" xfId="44" applyNumberFormat="1" applyFont="1" applyAlignment="1">
      <alignment horizontal="center"/>
    </xf>
    <xf numFmtId="167" fontId="29" fillId="0" borderId="0" xfId="42" applyNumberFormat="1" applyFont="1" applyAlignment="1">
      <alignment horizontal="center"/>
    </xf>
    <xf numFmtId="9" fontId="19" fillId="36" borderId="0" xfId="44" applyFont="1" applyFill="1" applyAlignment="1">
      <alignment horizontal="center"/>
    </xf>
    <xf numFmtId="0" fontId="29" fillId="0" borderId="0" xfId="42" applyFont="1" applyAlignment="1">
      <alignment horizontal="center"/>
    </xf>
    <xf numFmtId="0" fontId="29" fillId="0" borderId="0" xfId="42" applyFont="1" applyAlignment="1">
      <alignment horizontal="center" vertic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7" xr:uid="{00000000-0005-0000-0000-000019000000}"/>
    <cellStyle name="Calculation" xfId="11" builtinId="22" customBuiltin="1"/>
    <cellStyle name="Check Cell" xfId="13" builtinId="23" customBuiltin="1"/>
    <cellStyle name="Comma 2" xfId="43" xr:uid="{00000000-0005-0000-0000-00001C000000}"/>
    <cellStyle name="Currency 2" xfId="49" xr:uid="{00000000-0005-0000-0000-00001D000000}"/>
    <cellStyle name="Explanatory Text" xfId="16" builtinId="53" customBuiltin="1"/>
    <cellStyle name="Good" xfId="6" builtinId="26" customBuiltin="1"/>
    <cellStyle name="Good 2" xfId="46" xr:uid="{00000000-0005-0000-0000-000020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5" xr:uid="{00000000-0005-0000-0000-000028000000}"/>
    <cellStyle name="Normal" xfId="0" builtinId="0"/>
    <cellStyle name="Normal 2" xfId="42" xr:uid="{00000000-0005-0000-0000-00002A000000}"/>
    <cellStyle name="Normal 5" xfId="48" xr:uid="{00000000-0005-0000-0000-00002B000000}"/>
    <cellStyle name="Note" xfId="15" builtinId="10" customBuiltin="1"/>
    <cellStyle name="Output" xfId="10" builtinId="21" customBuiltin="1"/>
    <cellStyle name="Percent 2" xfId="44" xr:uid="{00000000-0005-0000-0000-00002E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fc-my.sharepoint.com/C:/C:/var/folders/2g/k2dgy4md18vb4z9h4rdrslqc9y89nz/T/com.microsoft.Outlook/Outlook%20Temp/US%20S20%20Sportswe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fc-my.sharepoint.com/C:/C:/nfnf2ashare/Documents%20and%20Settings/PANJ/Desktop/F13%20OUTDOOR%20OUTERWEAR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Validat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Line Builder"/>
      <sheetName val="Change Log"/>
      <sheetName val="Previous Forcasting notes"/>
      <sheetName val="Line_Builder"/>
      <sheetName val="Change_Log"/>
      <sheetName val="Previous_Forcasting_notes"/>
      <sheetName val="Data_Validation"/>
      <sheetName val="LL CHANGE TYPE"/>
      <sheetName val="Line_Builder3"/>
      <sheetName val="Change_Log3"/>
      <sheetName val="Previous_Forcasting_notes3"/>
      <sheetName val="LL_CHANGE_TYPE2"/>
      <sheetName val="Line_Builder1"/>
      <sheetName val="Change_Log1"/>
      <sheetName val="Previous_Forcasting_notes1"/>
      <sheetName val="LL_CHANGE_TYPE"/>
      <sheetName val="Line_Builder2"/>
      <sheetName val="Change_Log2"/>
      <sheetName val="Previous_Forcasting_notes2"/>
      <sheetName val="LL_CHANGE_TYPE1"/>
      <sheetName val="List"/>
      <sheetName val="recap (3)"/>
      <sheetName val="recap (2)"/>
      <sheetName val="recap"/>
      <sheetName val="Sheet1"/>
      <sheetName val="Sheet2"/>
      <sheetName val="Development list"/>
      <sheetName val="1st priority recap (2)"/>
      <sheetName val="1st priority recap"/>
      <sheetName val="1st priority"/>
      <sheetName val="Dropped"/>
      <sheetName val="Summary (PT)"/>
      <sheetName val="Useful Codes"/>
      <sheetName val="Capacity Group"/>
      <sheetName val="Prod Sub Category(HS3)"/>
      <sheetName val="Change Type"/>
      <sheetName val="list for sorting"/>
      <sheetName val="MHP"/>
    </sheetNames>
    <sheetDataSet>
      <sheetData sheetId="0" refreshError="1">
        <row r="30">
          <cell r="A30" t="str">
            <v>NEW</v>
          </cell>
        </row>
        <row r="836">
          <cell r="A836" t="str">
            <v>TNF OUTERWEAR</v>
          </cell>
        </row>
        <row r="837">
          <cell r="A837" t="str">
            <v>TNF SPORTSWEAR</v>
          </cell>
        </row>
        <row r="838">
          <cell r="A838" t="str">
            <v>TNF FOOTWEAR</v>
          </cell>
        </row>
        <row r="839">
          <cell r="A839" t="str">
            <v>TNF EQUIPMENT</v>
          </cell>
        </row>
        <row r="840">
          <cell r="A840" t="str">
            <v>TNF YOUTH</v>
          </cell>
        </row>
        <row r="841">
          <cell r="A841" t="str">
            <v>TNF ACCESSORIES</v>
          </cell>
        </row>
        <row r="842">
          <cell r="A842" t="str">
            <v>TNF LOGOWEAR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>
        <row r="30">
          <cell r="A30" t="str">
            <v>NEW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D155"/>
  <sheetViews>
    <sheetView tabSelected="1" view="pageBreakPreview" topLeftCell="G1" zoomScale="70" zoomScaleNormal="70" zoomScaleSheetLayoutView="70" workbookViewId="0">
      <selection activeCell="AC18" sqref="AC18"/>
    </sheetView>
  </sheetViews>
  <sheetFormatPr defaultColWidth="12.21875" defaultRowHeight="15.6" x14ac:dyDescent="0.3"/>
  <cols>
    <col min="1" max="1" width="15.21875" style="14" hidden="1" customWidth="1"/>
    <col min="2" max="2" width="12.21875" style="14" hidden="1" customWidth="1"/>
    <col min="3" max="4" width="21.6640625" style="14" hidden="1" customWidth="1"/>
    <col min="5" max="5" width="24.109375" style="14" hidden="1" customWidth="1"/>
    <col min="6" max="6" width="34.21875" style="14" hidden="1" customWidth="1"/>
    <col min="7" max="7" width="19.21875" style="14" customWidth="1"/>
    <col min="8" max="8" width="51.44140625" style="14" customWidth="1"/>
    <col min="9" max="9" width="17" style="14" customWidth="1"/>
    <col min="10" max="10" width="17" style="14" hidden="1" customWidth="1"/>
    <col min="11" max="11" width="22.6640625" style="14" hidden="1" customWidth="1"/>
    <col min="12" max="12" width="27.5546875" style="14" hidden="1" customWidth="1"/>
    <col min="13" max="13" width="17" style="14" hidden="1" customWidth="1"/>
    <col min="14" max="14" width="25.77734375" style="14" hidden="1" customWidth="1"/>
    <col min="15" max="15" width="14" style="15" bestFit="1" customWidth="1"/>
    <col min="16" max="16" width="24.21875" style="15" bestFit="1" customWidth="1"/>
    <col min="17" max="18" width="12.21875" style="15" hidden="1" customWidth="1"/>
    <col min="19" max="19" width="20.33203125" style="14" hidden="1" customWidth="1"/>
    <col min="20" max="20" width="19" style="14" hidden="1" customWidth="1"/>
    <col min="21" max="21" width="19.6640625" style="15" hidden="1" customWidth="1"/>
    <col min="22" max="22" width="68.5546875" style="14" hidden="1" customWidth="1"/>
    <col min="23" max="23" width="15.88671875" style="14" bestFit="1" customWidth="1"/>
    <col min="24" max="24" width="12.21875" style="14" hidden="1" customWidth="1"/>
    <col min="25" max="25" width="14.109375" style="14" hidden="1" customWidth="1"/>
    <col min="26" max="26" width="18.33203125" style="14" hidden="1" customWidth="1"/>
    <col min="27" max="27" width="14.109375" style="14" hidden="1" customWidth="1"/>
    <col min="28" max="28" width="35.5546875" style="9" hidden="1" customWidth="1"/>
    <col min="29" max="29" width="17.109375" style="9" customWidth="1"/>
    <col min="30" max="34" width="14.109375" style="9" hidden="1" customWidth="1"/>
    <col min="35" max="35" width="15.21875" style="9" hidden="1" customWidth="1"/>
    <col min="36" max="36" width="18" style="5" hidden="1" customWidth="1"/>
    <col min="37" max="37" width="18.33203125" style="5" hidden="1" customWidth="1"/>
    <col min="38" max="38" width="75.5546875" style="5" hidden="1" customWidth="1"/>
    <col min="39" max="39" width="13.88671875" style="5" hidden="1" customWidth="1"/>
    <col min="40" max="40" width="12.21875" style="11" hidden="1" customWidth="1"/>
    <col min="41" max="41" width="12.21875" style="9" hidden="1" customWidth="1"/>
    <col min="42" max="42" width="12.21875" style="5" hidden="1" customWidth="1"/>
    <col min="43" max="43" width="14.6640625" style="5" hidden="1" customWidth="1"/>
    <col min="44" max="44" width="19.6640625" style="5" hidden="1" customWidth="1"/>
    <col min="45" max="45" width="87.77734375" style="5" hidden="1" customWidth="1"/>
    <col min="46" max="46" width="25.44140625" style="5" hidden="1" customWidth="1"/>
    <col min="47" max="47" width="12.5546875" style="11" hidden="1" customWidth="1"/>
    <col min="48" max="49" width="12.21875" style="5" hidden="1" customWidth="1"/>
    <col min="50" max="51" width="19.6640625" style="5" hidden="1" customWidth="1"/>
    <col min="52" max="52" width="46.44140625" style="5" hidden="1" customWidth="1"/>
    <col min="53" max="53" width="19.6640625" style="5" hidden="1" customWidth="1"/>
    <col min="54" max="59" width="12.21875" style="5" hidden="1" customWidth="1"/>
    <col min="60" max="60" width="27.6640625" style="5" hidden="1" customWidth="1"/>
    <col min="61" max="112" width="12.21875" style="5" hidden="1" customWidth="1"/>
    <col min="113" max="114" width="12.21875" style="13" customWidth="1"/>
    <col min="115" max="116" width="12.21875" style="13" hidden="1" customWidth="1"/>
    <col min="117" max="117" width="17" style="13" customWidth="1"/>
    <col min="118" max="118" width="15" style="13" customWidth="1"/>
    <col min="119" max="120" width="12.21875" style="13" customWidth="1"/>
    <col min="121" max="121" width="12.21875" style="11" customWidth="1"/>
    <col min="122" max="122" width="12.21875" style="12" customWidth="1"/>
    <col min="123" max="123" width="12.21875" style="5" customWidth="1"/>
    <col min="124" max="124" width="14" style="5" customWidth="1"/>
    <col min="125" max="126" width="12.21875" style="5" customWidth="1"/>
    <col min="127" max="127" width="15" style="5" customWidth="1"/>
    <col min="128" max="128" width="15" style="5" hidden="1" customWidth="1"/>
    <col min="129" max="130" width="14.109375" style="5" hidden="1" customWidth="1"/>
    <col min="131" max="131" width="15.33203125" style="5" hidden="1" customWidth="1"/>
    <col min="132" max="132" width="72.77734375" style="5" hidden="1" customWidth="1"/>
    <col min="133" max="133" width="15.21875" style="5" customWidth="1"/>
    <col min="134" max="134" width="12.21875" style="5" customWidth="1"/>
    <col min="135" max="135" width="15.33203125" style="5" hidden="1" customWidth="1"/>
    <col min="136" max="136" width="12.21875" style="11" hidden="1" customWidth="1"/>
    <col min="137" max="140" width="12.21875" style="5" customWidth="1"/>
    <col min="141" max="141" width="12.21875" style="11" hidden="1" customWidth="1"/>
    <col min="142" max="145" width="12.21875" style="5" customWidth="1"/>
    <col min="146" max="146" width="12.21875" style="11" hidden="1" customWidth="1"/>
    <col min="147" max="147" width="12.21875" style="10" hidden="1" customWidth="1"/>
    <col min="148" max="148" width="12.21875" style="9" customWidth="1"/>
    <col min="149" max="149" width="12.21875" style="9" hidden="1" customWidth="1"/>
    <col min="150" max="150" width="24.21875" style="9" customWidth="1"/>
    <col min="151" max="151" width="18.5546875" style="9" hidden="1" customWidth="1"/>
    <col min="152" max="153" width="18.5546875" style="9" customWidth="1"/>
    <col min="154" max="154" width="18.5546875" style="9" hidden="1" customWidth="1"/>
    <col min="155" max="155" width="18.5546875" style="8" hidden="1" customWidth="1"/>
    <col min="156" max="157" width="11.109375" style="7" hidden="1" customWidth="1"/>
    <col min="158" max="158" width="17.21875" style="6" hidden="1" customWidth="1"/>
    <col min="159" max="159" width="28" style="5" customWidth="1"/>
    <col min="160" max="16384" width="12.21875" style="5"/>
  </cols>
  <sheetData>
    <row r="1" spans="1:160" s="9" customFormat="1" ht="16.2" thickBot="1" x14ac:dyDescent="0.35">
      <c r="A1" s="174" t="s">
        <v>271</v>
      </c>
      <c r="B1" s="14"/>
      <c r="C1" s="181"/>
      <c r="D1" s="181"/>
      <c r="E1" s="14"/>
      <c r="F1" s="181"/>
      <c r="G1" s="14"/>
      <c r="H1" s="14"/>
      <c r="I1" s="181"/>
      <c r="J1" s="181"/>
      <c r="K1" s="14"/>
      <c r="L1" s="14"/>
      <c r="M1" s="181"/>
      <c r="N1" s="14"/>
      <c r="O1" s="15"/>
      <c r="W1" s="14"/>
      <c r="Z1" s="14"/>
      <c r="AA1" s="14"/>
      <c r="AD1" s="180"/>
      <c r="AE1" s="180"/>
      <c r="AF1" s="180"/>
      <c r="AG1" s="180"/>
      <c r="AH1" s="180"/>
      <c r="AI1" s="180"/>
      <c r="AN1" s="13"/>
      <c r="AP1" s="179">
        <v>1.06</v>
      </c>
      <c r="AU1" s="13"/>
      <c r="AW1" s="179">
        <v>1.06</v>
      </c>
      <c r="BB1" s="13"/>
      <c r="BD1" s="179">
        <v>1.06</v>
      </c>
      <c r="BI1" s="13"/>
      <c r="BK1" s="179">
        <v>1.06</v>
      </c>
      <c r="BP1" s="13"/>
      <c r="BR1" s="179">
        <v>1.06</v>
      </c>
      <c r="BW1" s="13"/>
      <c r="BY1" s="179">
        <v>1.06</v>
      </c>
      <c r="CD1" s="13"/>
      <c r="CF1" s="179">
        <v>1.06</v>
      </c>
      <c r="CK1" s="13"/>
      <c r="CM1" s="179">
        <v>1.06</v>
      </c>
      <c r="CR1" s="13"/>
      <c r="CT1" s="179">
        <v>1.06</v>
      </c>
      <c r="CY1" s="13"/>
      <c r="DA1" s="179">
        <v>1.06</v>
      </c>
      <c r="DF1" s="13"/>
      <c r="DH1" s="179">
        <v>1.06</v>
      </c>
      <c r="DI1" s="13"/>
      <c r="DJ1" s="13"/>
      <c r="DK1" s="13"/>
      <c r="DL1" s="178"/>
      <c r="DM1" s="13"/>
      <c r="DN1" s="13"/>
      <c r="DO1" s="13"/>
      <c r="DP1" s="13"/>
      <c r="DQ1" s="13"/>
      <c r="DR1" s="177"/>
      <c r="EO1" s="175"/>
      <c r="EP1" s="175"/>
      <c r="EQ1" s="175"/>
      <c r="ER1" s="175"/>
      <c r="ES1" s="175"/>
      <c r="EX1" s="175"/>
      <c r="EY1" s="175"/>
      <c r="EZ1" s="175"/>
      <c r="FA1" s="176"/>
      <c r="FB1" s="175"/>
    </row>
    <row r="2" spans="1:160" s="156" customFormat="1" ht="31.95" customHeight="1" thickBot="1" x14ac:dyDescent="0.35">
      <c r="A2" s="174" t="s">
        <v>266</v>
      </c>
      <c r="B2" s="174" t="s">
        <v>266</v>
      </c>
      <c r="C2" s="174" t="s">
        <v>266</v>
      </c>
      <c r="D2" s="174" t="s">
        <v>270</v>
      </c>
      <c r="E2" s="173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 t="s">
        <v>270</v>
      </c>
      <c r="R2" s="172" t="s">
        <v>270</v>
      </c>
      <c r="S2" s="170" t="s">
        <v>268</v>
      </c>
      <c r="T2" s="170" t="s">
        <v>268</v>
      </c>
      <c r="U2" s="171">
        <v>1.1499999999999999</v>
      </c>
      <c r="V2" s="170" t="s">
        <v>268</v>
      </c>
      <c r="W2" s="170"/>
      <c r="X2" s="170" t="s">
        <v>266</v>
      </c>
      <c r="Y2" s="170" t="s">
        <v>266</v>
      </c>
      <c r="Z2" s="170" t="s">
        <v>266</v>
      </c>
      <c r="AA2" s="170" t="s">
        <v>270</v>
      </c>
      <c r="AB2" s="161" t="s">
        <v>266</v>
      </c>
      <c r="AC2" s="161"/>
      <c r="AD2" s="161" t="s">
        <v>266</v>
      </c>
      <c r="AE2" s="161" t="s">
        <v>266</v>
      </c>
      <c r="AF2" s="161" t="s">
        <v>266</v>
      </c>
      <c r="AG2" s="161" t="s">
        <v>266</v>
      </c>
      <c r="AH2" s="161" t="s">
        <v>266</v>
      </c>
      <c r="AI2" s="161" t="s">
        <v>268</v>
      </c>
      <c r="AJ2" s="161" t="s">
        <v>267</v>
      </c>
      <c r="AK2" s="161"/>
      <c r="AL2" s="161"/>
      <c r="AM2" s="161"/>
      <c r="AN2" s="163"/>
      <c r="AO2" s="161"/>
      <c r="AP2" s="161" t="s">
        <v>268</v>
      </c>
      <c r="AQ2" s="161"/>
      <c r="AR2" s="161"/>
      <c r="AS2" s="161"/>
      <c r="AT2" s="161"/>
      <c r="AU2" s="161"/>
      <c r="AV2" s="161"/>
      <c r="AW2" s="161" t="s">
        <v>268</v>
      </c>
      <c r="AX2" s="161" t="s">
        <v>267</v>
      </c>
      <c r="AY2" s="161"/>
      <c r="AZ2" s="161"/>
      <c r="BA2" s="161"/>
      <c r="BB2" s="161"/>
      <c r="BC2" s="161"/>
      <c r="BD2" s="161" t="s">
        <v>268</v>
      </c>
      <c r="BE2" s="161" t="s">
        <v>267</v>
      </c>
      <c r="BF2" s="161"/>
      <c r="BG2" s="161"/>
      <c r="BH2" s="161"/>
      <c r="BI2" s="161"/>
      <c r="BJ2" s="161"/>
      <c r="BK2" s="161" t="s">
        <v>268</v>
      </c>
      <c r="BL2" s="161" t="s">
        <v>267</v>
      </c>
      <c r="BM2" s="161" t="s">
        <v>267</v>
      </c>
      <c r="BN2" s="161" t="s">
        <v>267</v>
      </c>
      <c r="BO2" s="161" t="s">
        <v>267</v>
      </c>
      <c r="BP2" s="163" t="s">
        <v>267</v>
      </c>
      <c r="BQ2" s="161" t="s">
        <v>266</v>
      </c>
      <c r="BR2" s="161" t="s">
        <v>268</v>
      </c>
      <c r="BS2" s="161" t="s">
        <v>267</v>
      </c>
      <c r="BT2" s="161" t="s">
        <v>267</v>
      </c>
      <c r="BU2" s="161" t="s">
        <v>267</v>
      </c>
      <c r="BV2" s="161" t="s">
        <v>267</v>
      </c>
      <c r="BW2" s="163" t="s">
        <v>267</v>
      </c>
      <c r="BX2" s="161" t="s">
        <v>266</v>
      </c>
      <c r="BY2" s="161" t="s">
        <v>268</v>
      </c>
      <c r="BZ2" s="161" t="s">
        <v>267</v>
      </c>
      <c r="CA2" s="161" t="s">
        <v>267</v>
      </c>
      <c r="CB2" s="161" t="s">
        <v>267</v>
      </c>
      <c r="CC2" s="161" t="s">
        <v>267</v>
      </c>
      <c r="CD2" s="163" t="s">
        <v>267</v>
      </c>
      <c r="CE2" s="161" t="s">
        <v>266</v>
      </c>
      <c r="CF2" s="161" t="s">
        <v>268</v>
      </c>
      <c r="CG2" s="161" t="s">
        <v>267</v>
      </c>
      <c r="CH2" s="161" t="s">
        <v>267</v>
      </c>
      <c r="CI2" s="161" t="s">
        <v>267</v>
      </c>
      <c r="CJ2" s="161" t="s">
        <v>267</v>
      </c>
      <c r="CK2" s="163" t="s">
        <v>267</v>
      </c>
      <c r="CL2" s="161" t="s">
        <v>266</v>
      </c>
      <c r="CM2" s="161" t="s">
        <v>268</v>
      </c>
      <c r="CN2" s="161" t="s">
        <v>267</v>
      </c>
      <c r="CO2" s="161" t="s">
        <v>267</v>
      </c>
      <c r="CP2" s="161" t="s">
        <v>267</v>
      </c>
      <c r="CQ2" s="161" t="s">
        <v>267</v>
      </c>
      <c r="CR2" s="163" t="s">
        <v>267</v>
      </c>
      <c r="CS2" s="161" t="s">
        <v>266</v>
      </c>
      <c r="CT2" s="161" t="s">
        <v>268</v>
      </c>
      <c r="CU2" s="161" t="s">
        <v>267</v>
      </c>
      <c r="CV2" s="161" t="s">
        <v>267</v>
      </c>
      <c r="CW2" s="161" t="s">
        <v>267</v>
      </c>
      <c r="CX2" s="161" t="s">
        <v>267</v>
      </c>
      <c r="CY2" s="163" t="s">
        <v>267</v>
      </c>
      <c r="CZ2" s="161" t="s">
        <v>266</v>
      </c>
      <c r="DA2" s="161" t="s">
        <v>268</v>
      </c>
      <c r="DB2" s="161" t="s">
        <v>267</v>
      </c>
      <c r="DC2" s="161" t="s">
        <v>267</v>
      </c>
      <c r="DD2" s="161" t="s">
        <v>267</v>
      </c>
      <c r="DE2" s="161" t="s">
        <v>267</v>
      </c>
      <c r="DF2" s="163" t="s">
        <v>267</v>
      </c>
      <c r="DG2" s="161" t="s">
        <v>266</v>
      </c>
      <c r="DH2" s="161" t="s">
        <v>268</v>
      </c>
      <c r="DI2" s="163"/>
      <c r="DJ2" s="163"/>
      <c r="DK2" s="163"/>
      <c r="DL2" s="163"/>
      <c r="DM2" s="163" t="s">
        <v>268</v>
      </c>
      <c r="DN2" s="167">
        <v>0.05</v>
      </c>
      <c r="DO2" s="163"/>
      <c r="DP2" s="163"/>
      <c r="DQ2" s="163" t="s">
        <v>268</v>
      </c>
      <c r="DR2" s="169"/>
      <c r="DS2" s="161" t="s">
        <v>268</v>
      </c>
      <c r="DT2" s="161"/>
      <c r="DU2" s="161" t="s">
        <v>268</v>
      </c>
      <c r="DV2" s="161"/>
      <c r="DW2" s="161" t="s">
        <v>268</v>
      </c>
      <c r="DX2" s="161">
        <v>1.1499999999999999</v>
      </c>
      <c r="DY2" s="168" t="s">
        <v>269</v>
      </c>
      <c r="DZ2" s="168" t="s">
        <v>269</v>
      </c>
      <c r="EA2" s="168" t="s">
        <v>269</v>
      </c>
      <c r="EB2" s="161" t="s">
        <v>268</v>
      </c>
      <c r="EC2" s="161"/>
      <c r="ED2" s="161" t="s">
        <v>268</v>
      </c>
      <c r="EE2" s="161" t="s">
        <v>267</v>
      </c>
      <c r="EF2" s="163" t="s">
        <v>268</v>
      </c>
      <c r="EG2" s="167">
        <v>0.5</v>
      </c>
      <c r="EH2" s="166">
        <v>2.2000000000000001E-3</v>
      </c>
      <c r="EI2" s="164">
        <v>2.6499999999999999E-2</v>
      </c>
      <c r="EJ2" s="161" t="s">
        <v>268</v>
      </c>
      <c r="EK2" s="163" t="s">
        <v>268</v>
      </c>
      <c r="EL2" s="165">
        <v>1.2800000000000001E-2</v>
      </c>
      <c r="EM2" s="164">
        <v>2.9999999999999997E-4</v>
      </c>
      <c r="EN2" s="164">
        <v>9.9000000000000008E-3</v>
      </c>
      <c r="EO2" s="161" t="s">
        <v>268</v>
      </c>
      <c r="EP2" s="163" t="s">
        <v>268</v>
      </c>
      <c r="EQ2" s="162">
        <v>1.1499999999999999</v>
      </c>
      <c r="ER2" s="161" t="s">
        <v>268</v>
      </c>
      <c r="ES2" s="161" t="s">
        <v>268</v>
      </c>
      <c r="ET2" s="161" t="s">
        <v>268</v>
      </c>
      <c r="EU2" s="161" t="s">
        <v>268</v>
      </c>
      <c r="EV2" s="161" t="s">
        <v>268</v>
      </c>
      <c r="EW2" s="161" t="s">
        <v>268</v>
      </c>
      <c r="EX2" s="161" t="s">
        <v>268</v>
      </c>
      <c r="EY2" s="160" t="s">
        <v>268</v>
      </c>
      <c r="EZ2" s="159" t="s">
        <v>267</v>
      </c>
      <c r="FA2" s="159" t="s">
        <v>266</v>
      </c>
      <c r="FB2" s="158"/>
      <c r="FC2" s="157" t="s">
        <v>265</v>
      </c>
    </row>
    <row r="3" spans="1:160" s="135" customFormat="1" ht="88.95" customHeight="1" x14ac:dyDescent="0.3">
      <c r="A3" s="155" t="s">
        <v>264</v>
      </c>
      <c r="B3" s="155" t="s">
        <v>263</v>
      </c>
      <c r="C3" s="155" t="s">
        <v>262</v>
      </c>
      <c r="D3" s="155" t="s">
        <v>261</v>
      </c>
      <c r="E3" s="154" t="s">
        <v>260</v>
      </c>
      <c r="F3" s="145" t="s">
        <v>259</v>
      </c>
      <c r="G3" s="145" t="s">
        <v>258</v>
      </c>
      <c r="H3" s="145" t="s">
        <v>257</v>
      </c>
      <c r="I3" s="145" t="s">
        <v>256</v>
      </c>
      <c r="J3" s="145" t="s">
        <v>255</v>
      </c>
      <c r="K3" s="145" t="s">
        <v>254</v>
      </c>
      <c r="L3" s="145" t="s">
        <v>253</v>
      </c>
      <c r="M3" s="145" t="s">
        <v>252</v>
      </c>
      <c r="N3" s="145" t="s">
        <v>251</v>
      </c>
      <c r="O3" s="146" t="s">
        <v>250</v>
      </c>
      <c r="P3" s="146" t="s">
        <v>249</v>
      </c>
      <c r="Q3" s="146" t="s">
        <v>248</v>
      </c>
      <c r="R3" s="146" t="s">
        <v>247</v>
      </c>
      <c r="S3" s="145" t="s">
        <v>246</v>
      </c>
      <c r="T3" s="145" t="s">
        <v>245</v>
      </c>
      <c r="U3" s="153" t="s">
        <v>244</v>
      </c>
      <c r="V3" s="145" t="s">
        <v>243</v>
      </c>
      <c r="W3" s="145" t="s">
        <v>242</v>
      </c>
      <c r="X3" s="145" t="s">
        <v>241</v>
      </c>
      <c r="Y3" s="147" t="s">
        <v>240</v>
      </c>
      <c r="Z3" s="147" t="s">
        <v>239</v>
      </c>
      <c r="AA3" s="147" t="s">
        <v>238</v>
      </c>
      <c r="AB3" s="147" t="s">
        <v>237</v>
      </c>
      <c r="AC3" s="147" t="s">
        <v>236</v>
      </c>
      <c r="AD3" s="152" t="s">
        <v>235</v>
      </c>
      <c r="AE3" s="152" t="s">
        <v>234</v>
      </c>
      <c r="AF3" s="152" t="s">
        <v>233</v>
      </c>
      <c r="AG3" s="152" t="s">
        <v>232</v>
      </c>
      <c r="AH3" s="152" t="s">
        <v>231</v>
      </c>
      <c r="AI3" s="152" t="s">
        <v>230</v>
      </c>
      <c r="AJ3" s="150" t="s">
        <v>229</v>
      </c>
      <c r="AK3" s="150" t="s">
        <v>228</v>
      </c>
      <c r="AL3" s="150" t="s">
        <v>227</v>
      </c>
      <c r="AM3" s="150" t="s">
        <v>226</v>
      </c>
      <c r="AN3" s="151" t="s">
        <v>225</v>
      </c>
      <c r="AO3" s="150" t="s">
        <v>224</v>
      </c>
      <c r="AP3" s="150" t="s">
        <v>223</v>
      </c>
      <c r="AQ3" s="150" t="s">
        <v>222</v>
      </c>
      <c r="AR3" s="150" t="s">
        <v>221</v>
      </c>
      <c r="AS3" s="150" t="s">
        <v>220</v>
      </c>
      <c r="AT3" s="150" t="s">
        <v>219</v>
      </c>
      <c r="AU3" s="151" t="s">
        <v>218</v>
      </c>
      <c r="AV3" s="150" t="s">
        <v>217</v>
      </c>
      <c r="AW3" s="150" t="s">
        <v>216</v>
      </c>
      <c r="AX3" s="150" t="s">
        <v>215</v>
      </c>
      <c r="AY3" s="150" t="s">
        <v>214</v>
      </c>
      <c r="AZ3" s="150" t="s">
        <v>213</v>
      </c>
      <c r="BA3" s="150" t="s">
        <v>212</v>
      </c>
      <c r="BB3" s="150" t="s">
        <v>211</v>
      </c>
      <c r="BC3" s="150" t="s">
        <v>210</v>
      </c>
      <c r="BD3" s="150" t="s">
        <v>209</v>
      </c>
      <c r="BE3" s="150" t="s">
        <v>208</v>
      </c>
      <c r="BF3" s="150" t="s">
        <v>207</v>
      </c>
      <c r="BG3" s="150" t="s">
        <v>206</v>
      </c>
      <c r="BH3" s="150" t="s">
        <v>205</v>
      </c>
      <c r="BI3" s="150" t="s">
        <v>204</v>
      </c>
      <c r="BJ3" s="150" t="s">
        <v>203</v>
      </c>
      <c r="BK3" s="150" t="s">
        <v>202</v>
      </c>
      <c r="BL3" s="150" t="s">
        <v>201</v>
      </c>
      <c r="BM3" s="150" t="s">
        <v>200</v>
      </c>
      <c r="BN3" s="150" t="s">
        <v>199</v>
      </c>
      <c r="BO3" s="150" t="s">
        <v>198</v>
      </c>
      <c r="BP3" s="150" t="s">
        <v>197</v>
      </c>
      <c r="BQ3" s="150" t="s">
        <v>196</v>
      </c>
      <c r="BR3" s="150" t="s">
        <v>195</v>
      </c>
      <c r="BS3" s="150" t="s">
        <v>194</v>
      </c>
      <c r="BT3" s="150" t="s">
        <v>193</v>
      </c>
      <c r="BU3" s="150" t="s">
        <v>192</v>
      </c>
      <c r="BV3" s="150" t="s">
        <v>191</v>
      </c>
      <c r="BW3" s="150" t="s">
        <v>190</v>
      </c>
      <c r="BX3" s="150" t="s">
        <v>189</v>
      </c>
      <c r="BY3" s="150" t="s">
        <v>188</v>
      </c>
      <c r="BZ3" s="150" t="s">
        <v>187</v>
      </c>
      <c r="CA3" s="150" t="s">
        <v>186</v>
      </c>
      <c r="CB3" s="150" t="s">
        <v>185</v>
      </c>
      <c r="CC3" s="150" t="s">
        <v>184</v>
      </c>
      <c r="CD3" s="150" t="s">
        <v>183</v>
      </c>
      <c r="CE3" s="150" t="s">
        <v>182</v>
      </c>
      <c r="CF3" s="150" t="s">
        <v>181</v>
      </c>
      <c r="CG3" s="150" t="s">
        <v>180</v>
      </c>
      <c r="CH3" s="150" t="s">
        <v>179</v>
      </c>
      <c r="CI3" s="150" t="s">
        <v>178</v>
      </c>
      <c r="CJ3" s="150" t="s">
        <v>177</v>
      </c>
      <c r="CK3" s="150" t="s">
        <v>176</v>
      </c>
      <c r="CL3" s="150" t="s">
        <v>175</v>
      </c>
      <c r="CM3" s="150" t="s">
        <v>174</v>
      </c>
      <c r="CN3" s="150" t="s">
        <v>173</v>
      </c>
      <c r="CO3" s="150" t="s">
        <v>172</v>
      </c>
      <c r="CP3" s="150" t="s">
        <v>171</v>
      </c>
      <c r="CQ3" s="150" t="s">
        <v>170</v>
      </c>
      <c r="CR3" s="150" t="s">
        <v>169</v>
      </c>
      <c r="CS3" s="150" t="s">
        <v>168</v>
      </c>
      <c r="CT3" s="150" t="s">
        <v>167</v>
      </c>
      <c r="CU3" s="150" t="s">
        <v>166</v>
      </c>
      <c r="CV3" s="150" t="s">
        <v>165</v>
      </c>
      <c r="CW3" s="150" t="s">
        <v>164</v>
      </c>
      <c r="CX3" s="150" t="s">
        <v>163</v>
      </c>
      <c r="CY3" s="150" t="s">
        <v>162</v>
      </c>
      <c r="CZ3" s="150" t="s">
        <v>161</v>
      </c>
      <c r="DA3" s="150" t="s">
        <v>160</v>
      </c>
      <c r="DB3" s="150" t="s">
        <v>159</v>
      </c>
      <c r="DC3" s="150" t="s">
        <v>158</v>
      </c>
      <c r="DD3" s="150" t="s">
        <v>157</v>
      </c>
      <c r="DE3" s="150" t="s">
        <v>156</v>
      </c>
      <c r="DF3" s="150" t="s">
        <v>155</v>
      </c>
      <c r="DG3" s="150" t="s">
        <v>154</v>
      </c>
      <c r="DH3" s="150" t="s">
        <v>153</v>
      </c>
      <c r="DI3" s="149" t="s">
        <v>152</v>
      </c>
      <c r="DJ3" s="146" t="s">
        <v>151</v>
      </c>
      <c r="DK3" s="146" t="s">
        <v>150</v>
      </c>
      <c r="DL3" s="146" t="s">
        <v>149</v>
      </c>
      <c r="DM3" s="146" t="s">
        <v>148</v>
      </c>
      <c r="DN3" s="146" t="s">
        <v>147</v>
      </c>
      <c r="DO3" s="146" t="s">
        <v>146</v>
      </c>
      <c r="DP3" s="146" t="s">
        <v>145</v>
      </c>
      <c r="DQ3" s="143" t="s">
        <v>144</v>
      </c>
      <c r="DR3" s="148" t="s">
        <v>143</v>
      </c>
      <c r="DS3" s="144" t="s">
        <v>142</v>
      </c>
      <c r="DT3" s="144" t="s">
        <v>141</v>
      </c>
      <c r="DU3" s="144" t="s">
        <v>140</v>
      </c>
      <c r="DV3" s="144" t="s">
        <v>139</v>
      </c>
      <c r="DW3" s="144" t="s">
        <v>138</v>
      </c>
      <c r="DX3" s="144" t="s">
        <v>137</v>
      </c>
      <c r="DY3" s="147" t="s">
        <v>136</v>
      </c>
      <c r="DZ3" s="147" t="s">
        <v>135</v>
      </c>
      <c r="EA3" s="147" t="s">
        <v>134</v>
      </c>
      <c r="EB3" s="145" t="s">
        <v>133</v>
      </c>
      <c r="EC3" s="145" t="s">
        <v>132</v>
      </c>
      <c r="ED3" s="145" t="s">
        <v>131</v>
      </c>
      <c r="EE3" s="145" t="s">
        <v>130</v>
      </c>
      <c r="EF3" s="146" t="s">
        <v>129</v>
      </c>
      <c r="EG3" s="145" t="s">
        <v>128</v>
      </c>
      <c r="EH3" s="145" t="s">
        <v>127</v>
      </c>
      <c r="EI3" s="145" t="s">
        <v>126</v>
      </c>
      <c r="EJ3" s="145" t="s">
        <v>125</v>
      </c>
      <c r="EK3" s="146" t="s">
        <v>124</v>
      </c>
      <c r="EL3" s="145" t="s">
        <v>123</v>
      </c>
      <c r="EM3" s="145" t="s">
        <v>122</v>
      </c>
      <c r="EN3" s="145" t="s">
        <v>121</v>
      </c>
      <c r="EO3" s="144" t="s">
        <v>120</v>
      </c>
      <c r="EP3" s="143" t="s">
        <v>119</v>
      </c>
      <c r="EQ3" s="142" t="s">
        <v>118</v>
      </c>
      <c r="ER3" s="141" t="s">
        <v>117</v>
      </c>
      <c r="ES3" s="141" t="s">
        <v>116</v>
      </c>
      <c r="ET3" s="140" t="s">
        <v>115</v>
      </c>
      <c r="EU3" s="140" t="s">
        <v>114</v>
      </c>
      <c r="EV3" s="140" t="s">
        <v>113</v>
      </c>
      <c r="EW3" s="140" t="s">
        <v>112</v>
      </c>
      <c r="EX3" s="140" t="s">
        <v>111</v>
      </c>
      <c r="EY3" s="139" t="s">
        <v>110</v>
      </c>
      <c r="EZ3" s="138" t="s">
        <v>109</v>
      </c>
      <c r="FA3" s="138" t="s">
        <v>108</v>
      </c>
      <c r="FB3" s="138" t="s">
        <v>107</v>
      </c>
      <c r="FC3" s="137" t="s">
        <v>106</v>
      </c>
      <c r="FD3" s="136"/>
    </row>
    <row r="4" spans="1:160" s="14" customFormat="1" hidden="1" x14ac:dyDescent="0.3">
      <c r="A4" s="23" t="s">
        <v>105</v>
      </c>
      <c r="B4" s="14" t="s">
        <v>104</v>
      </c>
      <c r="C4" s="14">
        <v>25</v>
      </c>
      <c r="F4" s="98" t="s">
        <v>103</v>
      </c>
      <c r="G4" s="102"/>
      <c r="H4" s="98" t="s">
        <v>102</v>
      </c>
      <c r="I4" s="98" t="s">
        <v>70</v>
      </c>
      <c r="J4" s="98" t="s">
        <v>101</v>
      </c>
      <c r="K4" s="98" t="s">
        <v>100</v>
      </c>
      <c r="L4" s="98" t="s">
        <v>99</v>
      </c>
      <c r="M4" s="98"/>
      <c r="N4" s="98" t="s">
        <v>68</v>
      </c>
      <c r="O4" s="96">
        <v>99.99</v>
      </c>
      <c r="P4" s="96">
        <v>99.99</v>
      </c>
      <c r="Q4" s="133">
        <v>110</v>
      </c>
      <c r="R4" s="133">
        <v>210</v>
      </c>
      <c r="S4" s="96">
        <f t="shared" ref="S4:S9" si="0">(O4-O4*W4)/(1+EC4+5.96%)-EG4</f>
        <v>33.128923766816136</v>
      </c>
      <c r="T4" s="133">
        <f>(Q4-Q4*X4)/(1+EC4+5.96%)-EG4</f>
        <v>35.546912728527069</v>
      </c>
      <c r="U4" s="133">
        <f>T4*$U$2</f>
        <v>40.878949637806123</v>
      </c>
      <c r="V4" s="98" t="str">
        <f>_xlfn.CONCAT(F4,L4)</f>
        <v>LOGOWEARTNF_LW_W Logo Cotton Tee</v>
      </c>
      <c r="W4" s="103">
        <v>0.61</v>
      </c>
      <c r="X4" s="103">
        <v>0.62</v>
      </c>
      <c r="Y4" s="103"/>
      <c r="Z4" s="98" t="s">
        <v>98</v>
      </c>
      <c r="AA4" s="98" t="s">
        <v>66</v>
      </c>
      <c r="AB4" s="102" t="s">
        <v>97</v>
      </c>
      <c r="AC4" s="102" t="s">
        <v>44</v>
      </c>
      <c r="AD4" s="102"/>
      <c r="AE4" s="102"/>
      <c r="AF4" s="102"/>
      <c r="AG4" s="102"/>
      <c r="AH4" s="102"/>
      <c r="AI4" s="102"/>
      <c r="AJ4" s="98" t="e">
        <f>VLOOKUP($G4,#REF!,26,FALSE)</f>
        <v>#REF!</v>
      </c>
      <c r="AK4" s="98" t="s">
        <v>96</v>
      </c>
      <c r="AL4" s="98" t="s">
        <v>95</v>
      </c>
      <c r="AM4" s="98" t="s">
        <v>94</v>
      </c>
      <c r="AN4" s="98">
        <v>5.2</v>
      </c>
      <c r="AO4" s="102">
        <v>2.1</v>
      </c>
      <c r="AP4" s="96">
        <f t="shared" ref="AP4:AP15" si="1">((AN4*AO4)*$AP$1)</f>
        <v>11.575200000000002</v>
      </c>
      <c r="AQ4" s="98" t="e">
        <f>VLOOKUP($G4,#REF!,33,FALSE)</f>
        <v>#REF!</v>
      </c>
      <c r="AR4" s="98"/>
      <c r="AS4" s="98"/>
      <c r="AT4" s="98"/>
      <c r="AU4" s="98"/>
      <c r="AV4" s="101"/>
      <c r="AW4" s="100">
        <f t="shared" ref="AW4:AW15" si="2">((AU4*AV4)*$AP$1)</f>
        <v>0</v>
      </c>
      <c r="AX4" s="98" t="e">
        <f>VLOOKUP($G4,#REF!,40,FALSE)</f>
        <v>#REF!</v>
      </c>
      <c r="AY4" s="98"/>
      <c r="AZ4" s="98"/>
      <c r="BA4" s="98"/>
      <c r="BB4" s="98"/>
      <c r="BC4" s="101"/>
      <c r="BD4" s="96">
        <f t="shared" ref="BD4:BD15" si="3">((BB4*BC4)*$AP$1)</f>
        <v>0</v>
      </c>
      <c r="BE4" s="98" t="e">
        <f>VLOOKUP($G4,#REF!,47,FALSE)</f>
        <v>#REF!</v>
      </c>
      <c r="BF4" s="98"/>
      <c r="BG4" s="98"/>
      <c r="BH4" s="98"/>
      <c r="BI4" s="98"/>
      <c r="BJ4" s="98"/>
      <c r="BK4" s="96">
        <f t="shared" ref="BK4:BK15" si="4">((BI4*BJ4)*$AP$1)</f>
        <v>0</v>
      </c>
      <c r="BL4" s="98" t="e">
        <f>VLOOKUP($G4,#REF!,54,FALSE)</f>
        <v>#REF!</v>
      </c>
      <c r="BM4" s="98" t="e">
        <f>VLOOKUP($G4,#REF!,58,FALSE)</f>
        <v>#REF!</v>
      </c>
      <c r="BN4" s="98" t="e">
        <f>VLOOKUP($G4,#REF!,57,FALSE)</f>
        <v>#REF!</v>
      </c>
      <c r="BO4" s="98" t="e">
        <f>VLOOKUP($G4,#REF!,59,FALSE)</f>
        <v>#REF!</v>
      </c>
      <c r="BP4" s="98" t="e">
        <f>VLOOKUP($G4,#REF!,55,FALSE)</f>
        <v>#REF!</v>
      </c>
      <c r="BQ4" s="134">
        <v>1</v>
      </c>
      <c r="BR4" s="96" t="e">
        <f>((BP4*BQ4)*$AP$1)</f>
        <v>#REF!</v>
      </c>
      <c r="BS4" s="98" t="e">
        <f>VLOOKUP($G4,#REF!,61,FALSE)</f>
        <v>#REF!</v>
      </c>
      <c r="BT4" s="98" t="e">
        <f>VLOOKUP($G4,#REF!,65,FALSE)</f>
        <v>#REF!</v>
      </c>
      <c r="BU4" s="98" t="e">
        <f>VLOOKUP($G4,#REF!,64,FALSE)</f>
        <v>#REF!</v>
      </c>
      <c r="BV4" s="98" t="e">
        <f>VLOOKUP($G4,#REF!,66,FALSE)</f>
        <v>#REF!</v>
      </c>
      <c r="BW4" s="98" t="e">
        <f>VLOOKUP($G4,#REF!,62,FALSE)</f>
        <v>#REF!</v>
      </c>
      <c r="BX4" s="101">
        <v>0</v>
      </c>
      <c r="BY4" s="96" t="e">
        <f>((BW4*BX4)*$AP$1)</f>
        <v>#REF!</v>
      </c>
      <c r="BZ4" s="98" t="e">
        <f>VLOOKUP($G4,#REF!,68,FALSE)</f>
        <v>#REF!</v>
      </c>
      <c r="CA4" s="98" t="e">
        <f>VLOOKUP($G4,#REF!,72,FALSE)</f>
        <v>#REF!</v>
      </c>
      <c r="CB4" s="98" t="e">
        <f>VLOOKUP($G4,#REF!,71,FALSE)</f>
        <v>#REF!</v>
      </c>
      <c r="CC4" s="98" t="e">
        <f>VLOOKUP($G4,#REF!,73,FALSE)</f>
        <v>#REF!</v>
      </c>
      <c r="CD4" s="98" t="e">
        <f>VLOOKUP($G4,#REF!,69,FALSE)</f>
        <v>#REF!</v>
      </c>
      <c r="CE4" s="101">
        <v>0</v>
      </c>
      <c r="CF4" s="96" t="e">
        <f>((CD4*CE4)*$AP$1)</f>
        <v>#REF!</v>
      </c>
      <c r="CG4" s="98" t="e">
        <f>VLOOKUP($G4,#REF!,75,FALSE)</f>
        <v>#REF!</v>
      </c>
      <c r="CH4" s="98" t="e">
        <f>VLOOKUP($G4,#REF!,79,FALSE)</f>
        <v>#REF!</v>
      </c>
      <c r="CI4" s="98" t="e">
        <f>VLOOKUP($G4,#REF!,78,FALSE)</f>
        <v>#REF!</v>
      </c>
      <c r="CJ4" s="98" t="e">
        <f>VLOOKUP($G4,#REF!,80,FALSE)</f>
        <v>#REF!</v>
      </c>
      <c r="CK4" s="98" t="e">
        <f>VLOOKUP($G4,#REF!,76,FALSE)</f>
        <v>#REF!</v>
      </c>
      <c r="CL4" s="96">
        <v>0</v>
      </c>
      <c r="CM4" s="96" t="e">
        <f>((CK4*CL4)*$AP$1)</f>
        <v>#REF!</v>
      </c>
      <c r="CN4" s="96"/>
      <c r="CO4" s="96"/>
      <c r="CP4" s="96"/>
      <c r="CQ4" s="96"/>
      <c r="CR4" s="96"/>
      <c r="CS4" s="96"/>
      <c r="CT4" s="96">
        <f>((CR4*CS4)*$AP$1)</f>
        <v>0</v>
      </c>
      <c r="CU4" s="96"/>
      <c r="CV4" s="96"/>
      <c r="CW4" s="96"/>
      <c r="CX4" s="96"/>
      <c r="CY4" s="96"/>
      <c r="CZ4" s="96"/>
      <c r="DA4" s="96">
        <f>((CY4*CZ4)*$AP$1)</f>
        <v>0</v>
      </c>
      <c r="DB4" s="96"/>
      <c r="DC4" s="96"/>
      <c r="DD4" s="96"/>
      <c r="DE4" s="96"/>
      <c r="DF4" s="96"/>
      <c r="DG4" s="96"/>
      <c r="DH4" s="96">
        <f>((DF4*DG4)*$AP$1)</f>
        <v>0</v>
      </c>
      <c r="DI4" s="100">
        <v>1.35</v>
      </c>
      <c r="DJ4" s="100">
        <v>4.5599999999999996</v>
      </c>
      <c r="DK4" s="100">
        <v>1.23</v>
      </c>
      <c r="DL4" s="100">
        <v>1.22</v>
      </c>
      <c r="DM4" s="96">
        <f t="shared" ref="DM4:DM15" si="5">SUM(AP4+AW4+BD4+BK4+DH4+DI4+DJ4+DK4+DL4)</f>
        <v>19.935200000000002</v>
      </c>
      <c r="DN4" s="96">
        <f t="shared" ref="DN4:DN15" si="6">(DM4*$DN$2)+DM4</f>
        <v>20.931960000000004</v>
      </c>
      <c r="DO4" s="100"/>
      <c r="DP4" s="100"/>
      <c r="DQ4" s="96">
        <f t="shared" ref="DQ4:DQ15" si="7">DP4+DO4+DN4</f>
        <v>20.931960000000004</v>
      </c>
      <c r="DR4" s="129">
        <v>0.1</v>
      </c>
      <c r="DS4" s="96">
        <f t="shared" ref="DS4:DS15" si="8">DQ4*DR4</f>
        <v>2.0931960000000003</v>
      </c>
      <c r="DT4" s="96">
        <v>0.05</v>
      </c>
      <c r="DU4" s="96">
        <f t="shared" ref="DU4:DU15" si="9">DQ4+DS4+DT4</f>
        <v>23.075156000000003</v>
      </c>
      <c r="DV4" s="96">
        <v>0.5</v>
      </c>
      <c r="DW4" s="96">
        <f t="shared" ref="DW4:DW15" si="10">DU4-DV4</f>
        <v>22.575156000000003</v>
      </c>
      <c r="DX4" s="133">
        <f>DW4/$DX$2</f>
        <v>19.630570434782612</v>
      </c>
      <c r="DY4" s="96"/>
      <c r="DZ4" s="96"/>
      <c r="EA4" s="96"/>
      <c r="EB4" s="98" t="str">
        <f>_xlfn.CONCAT(K4,L4,AC4)</f>
        <v>TNF - LW - COTTON TEETNF_LW_W Logo Cotton TeeChina</v>
      </c>
      <c r="EC4" s="97">
        <v>0.1</v>
      </c>
      <c r="ED4" s="96">
        <f t="shared" ref="ED4:ED15" si="11">DW4*EC4</f>
        <v>2.2575156000000005</v>
      </c>
      <c r="EE4" s="128" t="e">
        <f>VLOOKUP(EB4,#REF!,3,FALSE)</f>
        <v>#REF!</v>
      </c>
      <c r="EF4" s="96" t="e">
        <f t="shared" ref="EF4:EF9" si="12">DW4*EE4</f>
        <v>#REF!</v>
      </c>
      <c r="EG4" s="96">
        <f t="shared" ref="EG4:EG15" si="13">$EG$2</f>
        <v>0.5</v>
      </c>
      <c r="EH4" s="96">
        <f t="shared" ref="EH4:EH15" si="14">DW4*$EH$2</f>
        <v>4.966534320000001E-2</v>
      </c>
      <c r="EI4" s="96">
        <f t="shared" ref="EI4:EI15" si="15">DW4*$EI$2</f>
        <v>0.59824163400000008</v>
      </c>
      <c r="EJ4" s="96">
        <f t="shared" ref="EJ4:EJ15" si="16">DW4+ED4+EG4+EH4+EI4</f>
        <v>25.980578577200006</v>
      </c>
      <c r="EK4" s="96" t="e">
        <f t="shared" ref="EK4:EK9" si="17">DW4+EF4+EG4+EH4+EI4</f>
        <v>#REF!</v>
      </c>
      <c r="EL4" s="96">
        <f t="shared" ref="EL4:EL15" si="18">EJ4*$EL$2</f>
        <v>0.33255140578816011</v>
      </c>
      <c r="EM4" s="96">
        <f t="shared" ref="EM4:EM15" si="19">EJ4*$EM$2</f>
        <v>7.794173573160001E-3</v>
      </c>
      <c r="EN4" s="96">
        <f t="shared" ref="EN4:EN15" si="20">EJ4*$EN$2</f>
        <v>0.25720772791428009</v>
      </c>
      <c r="EO4" s="96">
        <f t="shared" ref="EO4:EO15" si="21">EJ4+EL4+EM4+EN4</f>
        <v>26.578131884475606</v>
      </c>
      <c r="EP4" s="96" t="e">
        <f t="shared" ref="EP4:EP13" si="22">SUM(EK4+EL4+EM4+EN4)</f>
        <v>#REF!</v>
      </c>
      <c r="EQ4" s="95" t="e">
        <f t="shared" ref="EQ4:EQ13" si="23">EP4/$EQ$2</f>
        <v>#REF!</v>
      </c>
      <c r="ER4" s="94">
        <f t="shared" ref="ER4:ER15" si="24">(O4-EO4)/O4</f>
        <v>0.73419210036528038</v>
      </c>
      <c r="ES4" s="94" t="e">
        <f t="shared" ref="ES4:ES13" si="25">(Q4-EQ4)/Q4</f>
        <v>#REF!</v>
      </c>
      <c r="ET4" s="127">
        <f t="shared" ref="ET4:ET15" si="26">(ER4-W4)</f>
        <v>0.12419210036528039</v>
      </c>
      <c r="EU4" s="91">
        <f t="shared" ref="EU4:EU13" si="27">S4-DW4</f>
        <v>10.553767766816133</v>
      </c>
      <c r="EV4" s="91">
        <f t="shared" ref="EV4:EV15" si="28">(EO4/(1-W4))</f>
        <v>68.149056114040008</v>
      </c>
      <c r="EW4" s="91">
        <f t="shared" ref="EW4:EW15" si="29">O4-EV4</f>
        <v>31.840943885959987</v>
      </c>
      <c r="EX4" s="127" t="e">
        <f>(ES4-X4)</f>
        <v>#REF!</v>
      </c>
      <c r="EY4" s="95">
        <f>T4-DX4</f>
        <v>15.916342293744457</v>
      </c>
      <c r="EZ4" s="89" t="e">
        <f>VLOOKUP(G4,#REF!,2,FALSE)</f>
        <v>#REF!</v>
      </c>
      <c r="FA4" s="89"/>
      <c r="FB4" s="88"/>
      <c r="FC4" s="124"/>
    </row>
    <row r="5" spans="1:160" hidden="1" x14ac:dyDescent="0.3">
      <c r="A5" s="23"/>
      <c r="D5" s="14" t="s">
        <v>72</v>
      </c>
      <c r="E5" s="14" t="s">
        <v>92</v>
      </c>
      <c r="F5" s="98" t="s">
        <v>93</v>
      </c>
      <c r="G5" s="101"/>
      <c r="H5" s="98" t="s">
        <v>92</v>
      </c>
      <c r="I5" s="98" t="s">
        <v>70</v>
      </c>
      <c r="J5" s="98"/>
      <c r="K5" s="98"/>
      <c r="L5" s="98" t="s">
        <v>83</v>
      </c>
      <c r="M5" s="98"/>
      <c r="N5" s="98" t="s">
        <v>68</v>
      </c>
      <c r="O5" s="96">
        <v>120</v>
      </c>
      <c r="P5" s="96">
        <v>240</v>
      </c>
      <c r="Q5" s="96"/>
      <c r="R5" s="96"/>
      <c r="S5" s="96">
        <f t="shared" si="0"/>
        <v>54.511498319476381</v>
      </c>
      <c r="T5" s="96"/>
      <c r="U5" s="96"/>
      <c r="V5" s="98"/>
      <c r="W5" s="103">
        <v>0.48170000000000002</v>
      </c>
      <c r="X5" s="103"/>
      <c r="Y5" s="103"/>
      <c r="Z5" s="98" t="s">
        <v>90</v>
      </c>
      <c r="AA5" s="98" t="s">
        <v>66</v>
      </c>
      <c r="AB5" s="98" t="s">
        <v>82</v>
      </c>
      <c r="AC5" s="98" t="s">
        <v>64</v>
      </c>
      <c r="AD5" s="98"/>
      <c r="AE5" s="98"/>
      <c r="AF5" s="98"/>
      <c r="AG5" s="98"/>
      <c r="AH5" s="98"/>
      <c r="AI5" s="98"/>
      <c r="AJ5" s="98" t="s">
        <v>76</v>
      </c>
      <c r="AK5" s="98" t="s">
        <v>75</v>
      </c>
      <c r="AL5" s="98"/>
      <c r="AM5" s="98" t="s">
        <v>61</v>
      </c>
      <c r="AN5" s="96">
        <v>5.9</v>
      </c>
      <c r="AO5" s="102">
        <v>2.25</v>
      </c>
      <c r="AP5" s="96">
        <f t="shared" si="1"/>
        <v>14.0715</v>
      </c>
      <c r="AQ5" s="98" t="s">
        <v>60</v>
      </c>
      <c r="AR5" s="98" t="s">
        <v>59</v>
      </c>
      <c r="AS5" s="98"/>
      <c r="AT5" s="98" t="s">
        <v>89</v>
      </c>
      <c r="AU5" s="96">
        <v>0.75</v>
      </c>
      <c r="AV5" s="101">
        <v>0.55000000000000004</v>
      </c>
      <c r="AW5" s="100">
        <f t="shared" si="2"/>
        <v>0.43725000000000008</v>
      </c>
      <c r="AX5" s="98" t="s">
        <v>88</v>
      </c>
      <c r="AY5" s="98" t="s">
        <v>50</v>
      </c>
      <c r="AZ5" s="98"/>
      <c r="BA5" s="98" t="s">
        <v>87</v>
      </c>
      <c r="BB5" s="96">
        <v>0.54</v>
      </c>
      <c r="BC5" s="101">
        <v>2.4500000000000002</v>
      </c>
      <c r="BD5" s="96">
        <f t="shared" si="3"/>
        <v>1.4023800000000002</v>
      </c>
      <c r="BE5" s="98" t="s">
        <v>86</v>
      </c>
      <c r="BF5" s="98" t="s">
        <v>50</v>
      </c>
      <c r="BG5" s="98"/>
      <c r="BH5" s="98" t="s">
        <v>85</v>
      </c>
      <c r="BI5" s="96">
        <v>1.5</v>
      </c>
      <c r="BJ5" s="101">
        <v>0.2</v>
      </c>
      <c r="BK5" s="96">
        <f t="shared" si="4"/>
        <v>0.31800000000000006</v>
      </c>
      <c r="BL5" s="98"/>
      <c r="BM5" s="98"/>
      <c r="BN5" s="98"/>
      <c r="BO5" s="98"/>
      <c r="BP5" s="96"/>
      <c r="BQ5" s="101"/>
      <c r="BR5" s="96"/>
      <c r="BS5" s="98"/>
      <c r="BT5" s="98"/>
      <c r="BU5" s="98"/>
      <c r="BV5" s="98"/>
      <c r="BW5" s="98"/>
      <c r="BX5" s="101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100"/>
      <c r="DJ5" s="100">
        <v>6.02</v>
      </c>
      <c r="DK5" s="100">
        <v>0.5</v>
      </c>
      <c r="DL5" s="100">
        <v>0</v>
      </c>
      <c r="DM5" s="96">
        <f t="shared" si="5"/>
        <v>22.749130000000001</v>
      </c>
      <c r="DN5" s="96">
        <f t="shared" si="6"/>
        <v>23.8865865</v>
      </c>
      <c r="DO5" s="100">
        <v>14.55</v>
      </c>
      <c r="DP5" s="100">
        <v>0</v>
      </c>
      <c r="DQ5" s="96">
        <f t="shared" si="7"/>
        <v>38.436586500000004</v>
      </c>
      <c r="DR5" s="129">
        <v>0.12</v>
      </c>
      <c r="DS5" s="96">
        <f t="shared" si="8"/>
        <v>4.6123903799999999</v>
      </c>
      <c r="DT5" s="96">
        <v>0.4</v>
      </c>
      <c r="DU5" s="96">
        <f t="shared" si="9"/>
        <v>43.448976880000004</v>
      </c>
      <c r="DV5" s="96">
        <v>0</v>
      </c>
      <c r="DW5" s="96">
        <f t="shared" si="10"/>
        <v>43.448976880000004</v>
      </c>
      <c r="DX5" s="132"/>
      <c r="DY5" s="96"/>
      <c r="DZ5" s="96"/>
      <c r="EA5" s="96"/>
      <c r="EB5" s="98"/>
      <c r="EC5" s="97">
        <v>7.0999999999999994E-2</v>
      </c>
      <c r="ED5" s="96">
        <f t="shared" si="11"/>
        <v>3.08487735848</v>
      </c>
      <c r="EE5" s="128"/>
      <c r="EF5" s="96">
        <f t="shared" si="12"/>
        <v>0</v>
      </c>
      <c r="EG5" s="96">
        <f t="shared" si="13"/>
        <v>0.5</v>
      </c>
      <c r="EH5" s="96">
        <f t="shared" si="14"/>
        <v>9.5587749136000016E-2</v>
      </c>
      <c r="EI5" s="96">
        <f t="shared" si="15"/>
        <v>1.1513978873200001</v>
      </c>
      <c r="EJ5" s="96">
        <f t="shared" si="16"/>
        <v>48.280839874936007</v>
      </c>
      <c r="EK5" s="96">
        <f t="shared" si="17"/>
        <v>45.195962516456007</v>
      </c>
      <c r="EL5" s="96">
        <f t="shared" si="18"/>
        <v>0.61799475039918095</v>
      </c>
      <c r="EM5" s="96">
        <f t="shared" si="19"/>
        <v>1.44842519624808E-2</v>
      </c>
      <c r="EN5" s="96">
        <f t="shared" si="20"/>
        <v>0.47798031476186653</v>
      </c>
      <c r="EO5" s="96">
        <f t="shared" si="21"/>
        <v>49.391299192059535</v>
      </c>
      <c r="EP5" s="96">
        <f t="shared" si="22"/>
        <v>46.306421833579535</v>
      </c>
      <c r="EQ5" s="95">
        <f t="shared" si="23"/>
        <v>40.266453768330031</v>
      </c>
      <c r="ER5" s="94">
        <f t="shared" si="24"/>
        <v>0.58840584006617058</v>
      </c>
      <c r="ES5" s="94" t="e">
        <f t="shared" si="25"/>
        <v>#DIV/0!</v>
      </c>
      <c r="ET5" s="127">
        <f t="shared" si="26"/>
        <v>0.10670584006617057</v>
      </c>
      <c r="EU5" s="91">
        <f t="shared" si="27"/>
        <v>11.062521439476377</v>
      </c>
      <c r="EV5" s="91">
        <f t="shared" si="28"/>
        <v>95.294808396796327</v>
      </c>
      <c r="EW5" s="91">
        <f t="shared" si="29"/>
        <v>24.705191603203673</v>
      </c>
      <c r="EX5" s="126"/>
      <c r="EY5" s="125"/>
      <c r="EZ5" s="89"/>
      <c r="FA5" s="89"/>
      <c r="FB5" s="88"/>
      <c r="FC5" s="124"/>
    </row>
    <row r="6" spans="1:160" hidden="1" x14ac:dyDescent="0.3">
      <c r="A6" s="23"/>
      <c r="D6" s="14" t="s">
        <v>72</v>
      </c>
      <c r="E6" s="14" t="s">
        <v>91</v>
      </c>
      <c r="F6" s="98"/>
      <c r="G6" s="98"/>
      <c r="H6" s="98" t="s">
        <v>91</v>
      </c>
      <c r="I6" s="98" t="s">
        <v>70</v>
      </c>
      <c r="J6" s="98"/>
      <c r="K6" s="98"/>
      <c r="L6" s="98" t="s">
        <v>83</v>
      </c>
      <c r="M6" s="98"/>
      <c r="N6" s="98" t="s">
        <v>68</v>
      </c>
      <c r="O6" s="96">
        <v>115</v>
      </c>
      <c r="P6" s="96">
        <v>230</v>
      </c>
      <c r="Q6" s="96"/>
      <c r="R6" s="96"/>
      <c r="S6" s="96">
        <f t="shared" si="0"/>
        <v>52.219352556164864</v>
      </c>
      <c r="T6" s="96"/>
      <c r="U6" s="96"/>
      <c r="V6" s="98"/>
      <c r="W6" s="103">
        <v>0.48170000000000002</v>
      </c>
      <c r="X6" s="103"/>
      <c r="Y6" s="103"/>
      <c r="Z6" s="98" t="s">
        <v>90</v>
      </c>
      <c r="AA6" s="98" t="s">
        <v>66</v>
      </c>
      <c r="AB6" s="98" t="s">
        <v>82</v>
      </c>
      <c r="AC6" s="98" t="s">
        <v>64</v>
      </c>
      <c r="AD6" s="98"/>
      <c r="AE6" s="98"/>
      <c r="AF6" s="98"/>
      <c r="AG6" s="98"/>
      <c r="AH6" s="98"/>
      <c r="AI6" s="98"/>
      <c r="AJ6" s="98" t="s">
        <v>76</v>
      </c>
      <c r="AK6" s="98" t="s">
        <v>75</v>
      </c>
      <c r="AL6" s="98"/>
      <c r="AM6" s="98" t="s">
        <v>61</v>
      </c>
      <c r="AN6" s="96">
        <v>5.9</v>
      </c>
      <c r="AO6" s="102">
        <v>2.25</v>
      </c>
      <c r="AP6" s="96">
        <f t="shared" si="1"/>
        <v>14.0715</v>
      </c>
      <c r="AQ6" s="98" t="s">
        <v>60</v>
      </c>
      <c r="AR6" s="98" t="s">
        <v>59</v>
      </c>
      <c r="AS6" s="98"/>
      <c r="AT6" s="98" t="s">
        <v>89</v>
      </c>
      <c r="AU6" s="96">
        <v>0.75</v>
      </c>
      <c r="AV6" s="101">
        <v>0.55000000000000004</v>
      </c>
      <c r="AW6" s="100">
        <f t="shared" si="2"/>
        <v>0.43725000000000008</v>
      </c>
      <c r="AX6" s="98" t="s">
        <v>88</v>
      </c>
      <c r="AY6" s="98" t="s">
        <v>50</v>
      </c>
      <c r="AZ6" s="98"/>
      <c r="BA6" s="98" t="s">
        <v>87</v>
      </c>
      <c r="BB6" s="96">
        <v>0.54</v>
      </c>
      <c r="BC6" s="101">
        <v>2.4500000000000002</v>
      </c>
      <c r="BD6" s="96">
        <f t="shared" si="3"/>
        <v>1.4023800000000002</v>
      </c>
      <c r="BE6" s="98" t="s">
        <v>86</v>
      </c>
      <c r="BF6" s="98" t="s">
        <v>50</v>
      </c>
      <c r="BG6" s="98"/>
      <c r="BH6" s="98" t="s">
        <v>85</v>
      </c>
      <c r="BI6" s="96">
        <v>1.5</v>
      </c>
      <c r="BJ6" s="101">
        <v>0.2</v>
      </c>
      <c r="BK6" s="96">
        <f t="shared" si="4"/>
        <v>0.31800000000000006</v>
      </c>
      <c r="BL6" s="98"/>
      <c r="BM6" s="98"/>
      <c r="BN6" s="98"/>
      <c r="BO6" s="98"/>
      <c r="BP6" s="96"/>
      <c r="BQ6" s="101"/>
      <c r="BR6" s="96"/>
      <c r="BS6" s="98"/>
      <c r="BT6" s="98"/>
      <c r="BU6" s="98"/>
      <c r="BV6" s="98"/>
      <c r="BW6" s="98"/>
      <c r="BX6" s="101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100"/>
      <c r="DJ6" s="100">
        <v>5.8</v>
      </c>
      <c r="DK6" s="100">
        <v>0.5</v>
      </c>
      <c r="DL6" s="100">
        <v>0</v>
      </c>
      <c r="DM6" s="96">
        <f t="shared" si="5"/>
        <v>22.529130000000002</v>
      </c>
      <c r="DN6" s="96">
        <f t="shared" si="6"/>
        <v>23.655586500000002</v>
      </c>
      <c r="DO6" s="100">
        <v>14.25</v>
      </c>
      <c r="DP6" s="100">
        <v>0</v>
      </c>
      <c r="DQ6" s="96">
        <f t="shared" si="7"/>
        <v>37.905586499999998</v>
      </c>
      <c r="DR6" s="129">
        <v>0.12</v>
      </c>
      <c r="DS6" s="96">
        <f t="shared" si="8"/>
        <v>4.5486703799999999</v>
      </c>
      <c r="DT6" s="96">
        <v>0.4</v>
      </c>
      <c r="DU6" s="96">
        <f t="shared" si="9"/>
        <v>42.854256879999994</v>
      </c>
      <c r="DV6" s="96">
        <v>0</v>
      </c>
      <c r="DW6" s="96">
        <f t="shared" si="10"/>
        <v>42.854256879999994</v>
      </c>
      <c r="DX6" s="96"/>
      <c r="DY6" s="96"/>
      <c r="DZ6" s="96"/>
      <c r="EA6" s="96"/>
      <c r="EB6" s="98"/>
      <c r="EC6" s="97">
        <v>7.0999999999999994E-2</v>
      </c>
      <c r="ED6" s="96">
        <f t="shared" si="11"/>
        <v>3.0426522384799992</v>
      </c>
      <c r="EE6" s="128"/>
      <c r="EF6" s="96">
        <f t="shared" si="12"/>
        <v>0</v>
      </c>
      <c r="EG6" s="96">
        <f t="shared" si="13"/>
        <v>0.5</v>
      </c>
      <c r="EH6" s="96">
        <f t="shared" si="14"/>
        <v>9.4279365135999993E-2</v>
      </c>
      <c r="EI6" s="96">
        <f t="shared" si="15"/>
        <v>1.1356378073199997</v>
      </c>
      <c r="EJ6" s="96">
        <f t="shared" si="16"/>
        <v>47.626826290936002</v>
      </c>
      <c r="EK6" s="96">
        <f t="shared" si="17"/>
        <v>44.584174052456</v>
      </c>
      <c r="EL6" s="96">
        <f t="shared" si="18"/>
        <v>0.6096233765239808</v>
      </c>
      <c r="EM6" s="96">
        <f t="shared" si="19"/>
        <v>1.4288047887280799E-2</v>
      </c>
      <c r="EN6" s="96">
        <f t="shared" si="20"/>
        <v>0.47150558028026646</v>
      </c>
      <c r="EO6" s="96">
        <f t="shared" si="21"/>
        <v>48.722243295627528</v>
      </c>
      <c r="EP6" s="96">
        <f t="shared" si="22"/>
        <v>45.679591057147526</v>
      </c>
      <c r="EQ6" s="95">
        <f t="shared" si="23"/>
        <v>39.721383527954373</v>
      </c>
      <c r="ER6" s="94">
        <f t="shared" si="24"/>
        <v>0.57632831916845628</v>
      </c>
      <c r="ES6" s="94" t="e">
        <f t="shared" si="25"/>
        <v>#DIV/0!</v>
      </c>
      <c r="ET6" s="127">
        <f t="shared" si="26"/>
        <v>9.4628319168456265E-2</v>
      </c>
      <c r="EU6" s="91">
        <f t="shared" si="27"/>
        <v>9.36509567616487</v>
      </c>
      <c r="EV6" s="91">
        <f t="shared" si="28"/>
        <v>94.003942302966493</v>
      </c>
      <c r="EW6" s="91">
        <f t="shared" si="29"/>
        <v>20.996057697033507</v>
      </c>
      <c r="EX6" s="91"/>
      <c r="EY6" s="90"/>
      <c r="EZ6" s="89"/>
      <c r="FA6" s="89"/>
      <c r="FB6" s="88"/>
      <c r="FC6" s="124"/>
    </row>
    <row r="7" spans="1:160" hidden="1" x14ac:dyDescent="0.3">
      <c r="A7" s="23"/>
      <c r="C7" s="131"/>
      <c r="D7" s="14" t="s">
        <v>72</v>
      </c>
      <c r="E7" s="14" t="s">
        <v>84</v>
      </c>
      <c r="F7" s="98"/>
      <c r="G7" s="98"/>
      <c r="H7" s="98" t="s">
        <v>84</v>
      </c>
      <c r="I7" s="98" t="s">
        <v>70</v>
      </c>
      <c r="J7" s="98"/>
      <c r="K7" s="98"/>
      <c r="L7" s="98" t="s">
        <v>83</v>
      </c>
      <c r="M7" s="98"/>
      <c r="N7" s="98" t="s">
        <v>68</v>
      </c>
      <c r="O7" s="96">
        <v>62</v>
      </c>
      <c r="P7" s="96">
        <v>125</v>
      </c>
      <c r="Q7" s="96"/>
      <c r="R7" s="96"/>
      <c r="S7" s="96">
        <f t="shared" si="0"/>
        <v>26.088283964918084</v>
      </c>
      <c r="T7" s="96"/>
      <c r="U7" s="96"/>
      <c r="V7" s="98"/>
      <c r="W7" s="103">
        <v>0.48170000000000002</v>
      </c>
      <c r="X7" s="103"/>
      <c r="Y7" s="103"/>
      <c r="Z7" s="98"/>
      <c r="AA7" s="98" t="s">
        <v>66</v>
      </c>
      <c r="AB7" s="98" t="s">
        <v>82</v>
      </c>
      <c r="AC7" s="98" t="s">
        <v>64</v>
      </c>
      <c r="AD7" s="102"/>
      <c r="AE7" s="102"/>
      <c r="AF7" s="102"/>
      <c r="AG7" s="102"/>
      <c r="AH7" s="102"/>
      <c r="AI7" s="102"/>
      <c r="AJ7" s="98" t="s">
        <v>81</v>
      </c>
      <c r="AK7" s="98" t="s">
        <v>75</v>
      </c>
      <c r="AL7" s="98"/>
      <c r="AM7" s="98" t="s">
        <v>61</v>
      </c>
      <c r="AN7" s="96">
        <v>3.33</v>
      </c>
      <c r="AO7" s="102">
        <v>0.9</v>
      </c>
      <c r="AP7" s="96">
        <f t="shared" si="1"/>
        <v>3.1768200000000006</v>
      </c>
      <c r="AQ7" s="98" t="s">
        <v>60</v>
      </c>
      <c r="AR7" s="98" t="s">
        <v>59</v>
      </c>
      <c r="AS7" s="98"/>
      <c r="AT7" s="98" t="s">
        <v>80</v>
      </c>
      <c r="AU7" s="96">
        <v>0.75</v>
      </c>
      <c r="AV7" s="101">
        <v>0.3</v>
      </c>
      <c r="AW7" s="100">
        <f t="shared" si="2"/>
        <v>0.23849999999999999</v>
      </c>
      <c r="AX7" s="98"/>
      <c r="AY7" s="98"/>
      <c r="AZ7" s="98"/>
      <c r="BA7" s="98"/>
      <c r="BB7" s="96"/>
      <c r="BC7" s="101"/>
      <c r="BD7" s="96">
        <f t="shared" si="3"/>
        <v>0</v>
      </c>
      <c r="BE7" s="98"/>
      <c r="BF7" s="98"/>
      <c r="BG7" s="98"/>
      <c r="BH7" s="98"/>
      <c r="BI7" s="96"/>
      <c r="BJ7" s="101"/>
      <c r="BK7" s="96">
        <f t="shared" si="4"/>
        <v>0</v>
      </c>
      <c r="BL7" s="98"/>
      <c r="BM7" s="98"/>
      <c r="BN7" s="98"/>
      <c r="BO7" s="98"/>
      <c r="BP7" s="96"/>
      <c r="BQ7" s="101"/>
      <c r="BR7" s="96"/>
      <c r="BS7" s="98"/>
      <c r="BT7" s="98"/>
      <c r="BU7" s="98"/>
      <c r="BV7" s="98"/>
      <c r="BW7" s="98"/>
      <c r="BX7" s="101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100"/>
      <c r="DJ7" s="100">
        <v>5.07</v>
      </c>
      <c r="DK7" s="100">
        <v>0.45</v>
      </c>
      <c r="DL7" s="100">
        <v>0</v>
      </c>
      <c r="DM7" s="96">
        <f t="shared" si="5"/>
        <v>8.9353200000000008</v>
      </c>
      <c r="DN7" s="96">
        <f t="shared" si="6"/>
        <v>9.382086000000001</v>
      </c>
      <c r="DO7" s="100">
        <v>7.5</v>
      </c>
      <c r="DP7" s="100">
        <v>0.2</v>
      </c>
      <c r="DQ7" s="96">
        <f t="shared" si="7"/>
        <v>17.082086</v>
      </c>
      <c r="DR7" s="129">
        <v>0.12</v>
      </c>
      <c r="DS7" s="96">
        <f t="shared" si="8"/>
        <v>2.04985032</v>
      </c>
      <c r="DT7" s="96">
        <v>0.4</v>
      </c>
      <c r="DU7" s="96">
        <f t="shared" si="9"/>
        <v>19.53193632</v>
      </c>
      <c r="DV7" s="96">
        <v>0</v>
      </c>
      <c r="DW7" s="96">
        <f t="shared" si="10"/>
        <v>19.53193632</v>
      </c>
      <c r="DX7" s="96"/>
      <c r="DY7" s="96"/>
      <c r="DZ7" s="96"/>
      <c r="EA7" s="96"/>
      <c r="EB7" s="98"/>
      <c r="EC7" s="97">
        <v>0.14899999999999999</v>
      </c>
      <c r="ED7" s="96">
        <f t="shared" si="11"/>
        <v>2.9102585116799999</v>
      </c>
      <c r="EE7" s="128"/>
      <c r="EF7" s="96">
        <f t="shared" si="12"/>
        <v>0</v>
      </c>
      <c r="EG7" s="96">
        <f t="shared" si="13"/>
        <v>0.5</v>
      </c>
      <c r="EH7" s="96">
        <f t="shared" si="14"/>
        <v>4.2970259904000004E-2</v>
      </c>
      <c r="EI7" s="96">
        <f t="shared" si="15"/>
        <v>0.51759631247999993</v>
      </c>
      <c r="EJ7" s="96">
        <f t="shared" si="16"/>
        <v>23.502761404063996</v>
      </c>
      <c r="EK7" s="96">
        <f t="shared" si="17"/>
        <v>20.592502892383997</v>
      </c>
      <c r="EL7" s="96">
        <f t="shared" si="18"/>
        <v>0.30083534597201916</v>
      </c>
      <c r="EM7" s="96">
        <f t="shared" si="19"/>
        <v>7.0508284212191978E-3</v>
      </c>
      <c r="EN7" s="96">
        <f t="shared" si="20"/>
        <v>0.23267733790023357</v>
      </c>
      <c r="EO7" s="96">
        <f t="shared" si="21"/>
        <v>24.04332491635747</v>
      </c>
      <c r="EP7" s="96">
        <f t="shared" si="22"/>
        <v>21.133066404677471</v>
      </c>
      <c r="EQ7" s="95">
        <f t="shared" si="23"/>
        <v>18.376579482328239</v>
      </c>
      <c r="ER7" s="94">
        <f t="shared" si="24"/>
        <v>0.61220443683294401</v>
      </c>
      <c r="ES7" s="94" t="e">
        <f t="shared" si="25"/>
        <v>#DIV/0!</v>
      </c>
      <c r="ET7" s="127">
        <f t="shared" si="26"/>
        <v>0.13050443683294399</v>
      </c>
      <c r="EU7" s="91">
        <f t="shared" si="27"/>
        <v>6.556347644918084</v>
      </c>
      <c r="EV7" s="91">
        <f t="shared" si="28"/>
        <v>46.388819055291279</v>
      </c>
      <c r="EW7" s="91">
        <f t="shared" si="29"/>
        <v>15.611180944708721</v>
      </c>
      <c r="EX7" s="91"/>
      <c r="EY7" s="90"/>
      <c r="EZ7" s="89"/>
      <c r="FA7" s="89"/>
      <c r="FB7" s="101"/>
      <c r="FC7" s="124"/>
    </row>
    <row r="8" spans="1:160" hidden="1" x14ac:dyDescent="0.3">
      <c r="A8" s="23"/>
      <c r="C8" s="68"/>
      <c r="D8" s="14" t="s">
        <v>72</v>
      </c>
      <c r="E8" s="14" t="s">
        <v>79</v>
      </c>
      <c r="F8" s="98"/>
      <c r="G8" s="98"/>
      <c r="H8" s="98" t="s">
        <v>79</v>
      </c>
      <c r="I8" s="98" t="s">
        <v>70</v>
      </c>
      <c r="J8" s="98"/>
      <c r="K8" s="98"/>
      <c r="L8" s="98" t="s">
        <v>78</v>
      </c>
      <c r="M8" s="98"/>
      <c r="N8" s="98" t="s">
        <v>68</v>
      </c>
      <c r="O8" s="96">
        <v>37</v>
      </c>
      <c r="P8" s="96">
        <v>75</v>
      </c>
      <c r="Q8" s="96"/>
      <c r="R8" s="96"/>
      <c r="S8" s="96">
        <f t="shared" si="0"/>
        <v>13.553730677764564</v>
      </c>
      <c r="T8" s="98"/>
      <c r="U8" s="96"/>
      <c r="V8" s="98"/>
      <c r="W8" s="103">
        <v>0.4889</v>
      </c>
      <c r="X8" s="98"/>
      <c r="Y8" s="98"/>
      <c r="Z8" s="98" t="s">
        <v>77</v>
      </c>
      <c r="AA8" s="98" t="s">
        <v>66</v>
      </c>
      <c r="AB8" s="102" t="s">
        <v>65</v>
      </c>
      <c r="AC8" s="98" t="s">
        <v>64</v>
      </c>
      <c r="AD8" s="102"/>
      <c r="AE8" s="102"/>
      <c r="AF8" s="102"/>
      <c r="AG8" s="102"/>
      <c r="AH8" s="102"/>
      <c r="AI8" s="102"/>
      <c r="AJ8" s="98" t="s">
        <v>76</v>
      </c>
      <c r="AK8" s="98" t="s">
        <v>75</v>
      </c>
      <c r="AL8" s="101"/>
      <c r="AM8" s="98" t="s">
        <v>61</v>
      </c>
      <c r="AN8" s="96">
        <v>5.9</v>
      </c>
      <c r="AO8" s="102">
        <v>0.8</v>
      </c>
      <c r="AP8" s="96">
        <f t="shared" si="1"/>
        <v>5.0032000000000005</v>
      </c>
      <c r="AQ8" s="98" t="s">
        <v>60</v>
      </c>
      <c r="AR8" s="98" t="s">
        <v>74</v>
      </c>
      <c r="AS8" s="101"/>
      <c r="AT8" s="98" t="s">
        <v>73</v>
      </c>
      <c r="AU8" s="96">
        <v>0.75</v>
      </c>
      <c r="AV8" s="101">
        <v>0.25</v>
      </c>
      <c r="AW8" s="100">
        <f t="shared" si="2"/>
        <v>0.19875000000000001</v>
      </c>
      <c r="AX8" s="101"/>
      <c r="AY8" s="101"/>
      <c r="AZ8" s="101"/>
      <c r="BA8" s="101"/>
      <c r="BB8" s="101"/>
      <c r="BC8" s="101"/>
      <c r="BD8" s="96">
        <f t="shared" si="3"/>
        <v>0</v>
      </c>
      <c r="BE8" s="101"/>
      <c r="BF8" s="101"/>
      <c r="BG8" s="101"/>
      <c r="BH8" s="101"/>
      <c r="BI8" s="101"/>
      <c r="BJ8" s="101"/>
      <c r="BK8" s="96">
        <f t="shared" si="4"/>
        <v>0</v>
      </c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0"/>
      <c r="DJ8" s="100">
        <v>1.67</v>
      </c>
      <c r="DK8" s="100">
        <v>0.6</v>
      </c>
      <c r="DL8" s="100">
        <v>0</v>
      </c>
      <c r="DM8" s="96">
        <f t="shared" si="5"/>
        <v>7.4719500000000005</v>
      </c>
      <c r="DN8" s="96">
        <f t="shared" si="6"/>
        <v>7.8455475000000003</v>
      </c>
      <c r="DO8" s="100">
        <v>4</v>
      </c>
      <c r="DP8" s="100">
        <v>0</v>
      </c>
      <c r="DQ8" s="96">
        <f t="shared" si="7"/>
        <v>11.8455475</v>
      </c>
      <c r="DR8" s="129">
        <v>0.115</v>
      </c>
      <c r="DS8" s="96">
        <f t="shared" si="8"/>
        <v>1.3622379625000001</v>
      </c>
      <c r="DT8" s="96">
        <v>0.2</v>
      </c>
      <c r="DU8" s="96">
        <f t="shared" si="9"/>
        <v>13.4077854625</v>
      </c>
      <c r="DV8" s="96">
        <v>0</v>
      </c>
      <c r="DW8" s="96">
        <f t="shared" si="10"/>
        <v>13.4077854625</v>
      </c>
      <c r="DX8" s="101"/>
      <c r="DY8" s="101"/>
      <c r="DZ8" s="101"/>
      <c r="EA8" s="101"/>
      <c r="EB8" s="101"/>
      <c r="EC8" s="97">
        <v>0.28599999999999998</v>
      </c>
      <c r="ED8" s="96">
        <f t="shared" si="11"/>
        <v>3.8346266422749995</v>
      </c>
      <c r="EE8" s="128"/>
      <c r="EF8" s="96">
        <f t="shared" si="12"/>
        <v>0</v>
      </c>
      <c r="EG8" s="96">
        <f t="shared" si="13"/>
        <v>0.5</v>
      </c>
      <c r="EH8" s="96">
        <f t="shared" si="14"/>
        <v>2.9497128017500002E-2</v>
      </c>
      <c r="EI8" s="96">
        <f t="shared" si="15"/>
        <v>0.35530631475624996</v>
      </c>
      <c r="EJ8" s="96">
        <f t="shared" si="16"/>
        <v>18.127215547548747</v>
      </c>
      <c r="EK8" s="96">
        <f t="shared" si="17"/>
        <v>14.29258890527375</v>
      </c>
      <c r="EL8" s="96">
        <f t="shared" si="18"/>
        <v>0.23202835900862398</v>
      </c>
      <c r="EM8" s="96">
        <f t="shared" si="19"/>
        <v>5.4381646642646239E-3</v>
      </c>
      <c r="EN8" s="96">
        <f t="shared" si="20"/>
        <v>0.1794594339207326</v>
      </c>
      <c r="EO8" s="96">
        <f t="shared" si="21"/>
        <v>18.54414150514237</v>
      </c>
      <c r="EP8" s="96">
        <f t="shared" si="22"/>
        <v>14.709514862867369</v>
      </c>
      <c r="EQ8" s="95">
        <f t="shared" si="23"/>
        <v>12.790882489449887</v>
      </c>
      <c r="ER8" s="94">
        <f t="shared" si="24"/>
        <v>0.49880698634750348</v>
      </c>
      <c r="ES8" s="94" t="e">
        <f t="shared" si="25"/>
        <v>#DIV/0!</v>
      </c>
      <c r="ET8" s="127">
        <f t="shared" si="26"/>
        <v>9.906986347503477E-3</v>
      </c>
      <c r="EU8" s="91">
        <f t="shared" si="27"/>
        <v>0.14594521526456461</v>
      </c>
      <c r="EV8" s="91">
        <f t="shared" si="28"/>
        <v>36.282804744946922</v>
      </c>
      <c r="EW8" s="91">
        <f t="shared" si="29"/>
        <v>0.71719525505307757</v>
      </c>
      <c r="EX8" s="102"/>
      <c r="EY8" s="130"/>
      <c r="EZ8" s="89"/>
      <c r="FA8" s="89"/>
      <c r="FB8" s="88"/>
      <c r="FC8" s="124"/>
    </row>
    <row r="9" spans="1:160" hidden="1" x14ac:dyDescent="0.3">
      <c r="A9" s="23"/>
      <c r="C9" s="68"/>
      <c r="D9" s="14" t="s">
        <v>72</v>
      </c>
      <c r="E9" s="14" t="s">
        <v>71</v>
      </c>
      <c r="F9" s="98"/>
      <c r="G9" s="98"/>
      <c r="H9" s="98" t="s">
        <v>71</v>
      </c>
      <c r="I9" s="98" t="s">
        <v>70</v>
      </c>
      <c r="J9" s="98"/>
      <c r="K9" s="98"/>
      <c r="L9" s="98" t="s">
        <v>69</v>
      </c>
      <c r="M9" s="98"/>
      <c r="N9" s="98" t="s">
        <v>68</v>
      </c>
      <c r="O9" s="96">
        <v>32</v>
      </c>
      <c r="P9" s="96">
        <v>65</v>
      </c>
      <c r="Q9" s="96"/>
      <c r="R9" s="96"/>
      <c r="S9" s="96">
        <f t="shared" si="0"/>
        <v>9.6826616410553754</v>
      </c>
      <c r="T9" s="96"/>
      <c r="U9" s="96"/>
      <c r="V9" s="98"/>
      <c r="W9" s="103">
        <v>0.56100000000000005</v>
      </c>
      <c r="X9" s="103"/>
      <c r="Y9" s="103"/>
      <c r="Z9" s="98" t="s">
        <v>67</v>
      </c>
      <c r="AA9" s="98" t="s">
        <v>66</v>
      </c>
      <c r="AB9" s="102" t="s">
        <v>65</v>
      </c>
      <c r="AC9" s="98" t="s">
        <v>64</v>
      </c>
      <c r="AD9" s="98"/>
      <c r="AE9" s="98"/>
      <c r="AF9" s="98"/>
      <c r="AG9" s="98"/>
      <c r="AH9" s="98"/>
      <c r="AI9" s="98"/>
      <c r="AJ9" s="98" t="s">
        <v>63</v>
      </c>
      <c r="AK9" s="98" t="s">
        <v>62</v>
      </c>
      <c r="AL9" s="98"/>
      <c r="AM9" s="98" t="s">
        <v>61</v>
      </c>
      <c r="AN9" s="96">
        <v>2.5499999999999998</v>
      </c>
      <c r="AO9" s="102">
        <v>0.75</v>
      </c>
      <c r="AP9" s="96">
        <f t="shared" si="1"/>
        <v>2.02725</v>
      </c>
      <c r="AQ9" s="98" t="s">
        <v>60</v>
      </c>
      <c r="AR9" s="98" t="s">
        <v>59</v>
      </c>
      <c r="AS9" s="98"/>
      <c r="AT9" s="98" t="s">
        <v>58</v>
      </c>
      <c r="AU9" s="96">
        <v>0.75</v>
      </c>
      <c r="AV9" s="101">
        <v>0.3</v>
      </c>
      <c r="AW9" s="100">
        <f t="shared" si="2"/>
        <v>0.23849999999999999</v>
      </c>
      <c r="AX9" s="98"/>
      <c r="AY9" s="98"/>
      <c r="AZ9" s="98"/>
      <c r="BA9" s="98"/>
      <c r="BB9" s="96"/>
      <c r="BC9" s="101"/>
      <c r="BD9" s="96">
        <f t="shared" si="3"/>
        <v>0</v>
      </c>
      <c r="BE9" s="98"/>
      <c r="BF9" s="98"/>
      <c r="BG9" s="98"/>
      <c r="BH9" s="98"/>
      <c r="BI9" s="96"/>
      <c r="BJ9" s="101"/>
      <c r="BK9" s="96">
        <f t="shared" si="4"/>
        <v>0</v>
      </c>
      <c r="BL9" s="98"/>
      <c r="BM9" s="98"/>
      <c r="BN9" s="98"/>
      <c r="BO9" s="98"/>
      <c r="BP9" s="96"/>
      <c r="BQ9" s="100"/>
      <c r="BR9" s="96"/>
      <c r="BS9" s="98"/>
      <c r="BT9" s="98"/>
      <c r="BU9" s="98"/>
      <c r="BV9" s="98"/>
      <c r="BW9" s="98"/>
      <c r="BX9" s="100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100"/>
      <c r="DJ9" s="100">
        <v>1.4</v>
      </c>
      <c r="DK9" s="100">
        <v>0.6</v>
      </c>
      <c r="DL9" s="100">
        <v>0</v>
      </c>
      <c r="DM9" s="96">
        <f t="shared" si="5"/>
        <v>4.2657499999999997</v>
      </c>
      <c r="DN9" s="96">
        <f t="shared" si="6"/>
        <v>4.4790374999999996</v>
      </c>
      <c r="DO9" s="100">
        <v>2.27</v>
      </c>
      <c r="DP9" s="100">
        <v>0</v>
      </c>
      <c r="DQ9" s="96">
        <f t="shared" si="7"/>
        <v>6.7490375</v>
      </c>
      <c r="DR9" s="129">
        <v>0.115</v>
      </c>
      <c r="DS9" s="96">
        <f t="shared" si="8"/>
        <v>0.77613931250000001</v>
      </c>
      <c r="DT9" s="96">
        <v>0.2</v>
      </c>
      <c r="DU9" s="96">
        <f t="shared" si="9"/>
        <v>7.7251768125</v>
      </c>
      <c r="DV9" s="96">
        <v>0</v>
      </c>
      <c r="DW9" s="96">
        <f t="shared" si="10"/>
        <v>7.7251768125</v>
      </c>
      <c r="DX9" s="96"/>
      <c r="DY9" s="96"/>
      <c r="DZ9" s="96"/>
      <c r="EA9" s="96"/>
      <c r="EB9" s="98"/>
      <c r="EC9" s="97">
        <v>0.32</v>
      </c>
      <c r="ED9" s="96">
        <f t="shared" si="11"/>
        <v>2.4720565799999998</v>
      </c>
      <c r="EE9" s="128"/>
      <c r="EF9" s="96">
        <f t="shared" si="12"/>
        <v>0</v>
      </c>
      <c r="EG9" s="96">
        <f t="shared" si="13"/>
        <v>0.5</v>
      </c>
      <c r="EH9" s="96">
        <f t="shared" si="14"/>
        <v>1.6995388987500002E-2</v>
      </c>
      <c r="EI9" s="96">
        <f t="shared" si="15"/>
        <v>0.20471718553124998</v>
      </c>
      <c r="EJ9" s="96">
        <f t="shared" si="16"/>
        <v>10.918945967018749</v>
      </c>
      <c r="EK9" s="96">
        <f t="shared" si="17"/>
        <v>8.4468893870187483</v>
      </c>
      <c r="EL9" s="96">
        <f t="shared" si="18"/>
        <v>0.13976250837783999</v>
      </c>
      <c r="EM9" s="96">
        <f t="shared" si="19"/>
        <v>3.2756837901056243E-3</v>
      </c>
      <c r="EN9" s="96">
        <f t="shared" si="20"/>
        <v>0.10809756507348561</v>
      </c>
      <c r="EO9" s="96">
        <f t="shared" si="21"/>
        <v>11.17008172426018</v>
      </c>
      <c r="EP9" s="96">
        <f t="shared" si="22"/>
        <v>8.6980251442601801</v>
      </c>
      <c r="EQ9" s="95">
        <f t="shared" si="23"/>
        <v>7.5635001254436354</v>
      </c>
      <c r="ER9" s="94">
        <f t="shared" si="24"/>
        <v>0.65093494611686942</v>
      </c>
      <c r="ES9" s="94" t="e">
        <f t="shared" si="25"/>
        <v>#DIV/0!</v>
      </c>
      <c r="ET9" s="127">
        <f t="shared" si="26"/>
        <v>8.9934946116869363E-2</v>
      </c>
      <c r="EU9" s="91">
        <f t="shared" si="27"/>
        <v>1.9574848285553754</v>
      </c>
      <c r="EV9" s="91">
        <f t="shared" si="28"/>
        <v>25.444377504009527</v>
      </c>
      <c r="EW9" s="91">
        <f t="shared" si="29"/>
        <v>6.5556224959904732</v>
      </c>
      <c r="EX9" s="126"/>
      <c r="EY9" s="125"/>
      <c r="EZ9" s="89"/>
      <c r="FA9" s="89"/>
      <c r="FB9" s="101"/>
      <c r="FC9" s="124"/>
    </row>
    <row r="10" spans="1:160" s="104" customFormat="1" x14ac:dyDescent="0.3">
      <c r="A10" s="123"/>
      <c r="B10" s="121"/>
      <c r="C10" s="122"/>
      <c r="D10" s="121"/>
      <c r="E10" s="121"/>
      <c r="F10" s="116"/>
      <c r="G10" s="116"/>
      <c r="H10" s="116"/>
      <c r="I10" s="116"/>
      <c r="J10" s="116"/>
      <c r="K10" s="116"/>
      <c r="L10" s="116"/>
      <c r="M10" s="116"/>
      <c r="N10" s="116"/>
      <c r="O10" s="114">
        <v>50</v>
      </c>
      <c r="P10" s="114">
        <v>100</v>
      </c>
      <c r="Q10" s="114"/>
      <c r="R10" s="114"/>
      <c r="S10" s="114"/>
      <c r="T10" s="114"/>
      <c r="U10" s="114"/>
      <c r="V10" s="116"/>
      <c r="W10" s="120">
        <v>0.46</v>
      </c>
      <c r="X10" s="120"/>
      <c r="Y10" s="120"/>
      <c r="Z10" s="116"/>
      <c r="AA10" s="116"/>
      <c r="AB10" s="116"/>
      <c r="AC10" s="116" t="s">
        <v>40</v>
      </c>
      <c r="AD10" s="116"/>
      <c r="AE10" s="116"/>
      <c r="AF10" s="116"/>
      <c r="AG10" s="116"/>
      <c r="AH10" s="116"/>
      <c r="AI10" s="116"/>
      <c r="AJ10" s="116"/>
      <c r="AK10" s="116" t="s">
        <v>57</v>
      </c>
      <c r="AL10" s="116" t="s">
        <v>57</v>
      </c>
      <c r="AM10" s="116" t="s">
        <v>56</v>
      </c>
      <c r="AN10" s="114">
        <v>2.8</v>
      </c>
      <c r="AO10" s="119">
        <v>1</v>
      </c>
      <c r="AP10" s="114">
        <f t="shared" si="1"/>
        <v>2.968</v>
      </c>
      <c r="AQ10" s="116"/>
      <c r="AR10" s="116" t="s">
        <v>55</v>
      </c>
      <c r="AS10" s="116" t="s">
        <v>54</v>
      </c>
      <c r="AT10" s="116" t="s">
        <v>53</v>
      </c>
      <c r="AU10" s="114">
        <v>2.4300000000000002</v>
      </c>
      <c r="AV10" s="106">
        <v>1</v>
      </c>
      <c r="AW10" s="118">
        <f t="shared" si="2"/>
        <v>2.5758000000000001</v>
      </c>
      <c r="AX10" s="116"/>
      <c r="AY10" s="116" t="s">
        <v>50</v>
      </c>
      <c r="AZ10" s="116" t="s">
        <v>52</v>
      </c>
      <c r="BA10" s="116" t="s">
        <v>51</v>
      </c>
      <c r="BB10" s="114">
        <v>0.05</v>
      </c>
      <c r="BC10" s="106">
        <v>0.125</v>
      </c>
      <c r="BD10" s="114">
        <f t="shared" si="3"/>
        <v>6.6250000000000007E-3</v>
      </c>
      <c r="BE10" s="116"/>
      <c r="BF10" s="116" t="s">
        <v>50</v>
      </c>
      <c r="BG10" s="116" t="s">
        <v>49</v>
      </c>
      <c r="BH10" s="116" t="s">
        <v>48</v>
      </c>
      <c r="BI10" s="114">
        <v>3.56</v>
      </c>
      <c r="BJ10" s="106">
        <v>0.125</v>
      </c>
      <c r="BK10" s="114">
        <f t="shared" si="4"/>
        <v>0.47170000000000001</v>
      </c>
      <c r="BL10" s="116"/>
      <c r="BM10" s="116"/>
      <c r="BN10" s="116"/>
      <c r="BO10" s="116"/>
      <c r="BP10" s="114"/>
      <c r="BQ10" s="106"/>
      <c r="BR10" s="114"/>
      <c r="BS10" s="116"/>
      <c r="BT10" s="116"/>
      <c r="BU10" s="116"/>
      <c r="BV10" s="116"/>
      <c r="BW10" s="116"/>
      <c r="BX10" s="106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8">
        <v>1.2</v>
      </c>
      <c r="DJ10" s="118">
        <v>3.37</v>
      </c>
      <c r="DK10" s="118">
        <v>0.08</v>
      </c>
      <c r="DL10" s="118">
        <v>0.56999999999999995</v>
      </c>
      <c r="DM10" s="114">
        <f t="shared" si="5"/>
        <v>11.242125</v>
      </c>
      <c r="DN10" s="114">
        <f t="shared" si="6"/>
        <v>11.804231249999999</v>
      </c>
      <c r="DO10" s="118">
        <v>0.8</v>
      </c>
      <c r="DP10" s="118"/>
      <c r="DQ10" s="114">
        <f t="shared" si="7"/>
        <v>12.60423125</v>
      </c>
      <c r="DR10" s="117">
        <v>0.14699999999999999</v>
      </c>
      <c r="DS10" s="114">
        <f t="shared" si="8"/>
        <v>1.8528219937499999</v>
      </c>
      <c r="DT10" s="114">
        <v>0.4</v>
      </c>
      <c r="DU10" s="114">
        <f t="shared" si="9"/>
        <v>14.85705324375</v>
      </c>
      <c r="DV10" s="114">
        <v>0</v>
      </c>
      <c r="DW10" s="114">
        <f t="shared" si="10"/>
        <v>14.85705324375</v>
      </c>
      <c r="DX10" s="114"/>
      <c r="DY10" s="114"/>
      <c r="DZ10" s="114"/>
      <c r="EA10" s="114"/>
      <c r="EB10" s="116"/>
      <c r="EC10" s="115">
        <v>0.16</v>
      </c>
      <c r="ED10" s="114">
        <f t="shared" si="11"/>
        <v>2.3771285190000002</v>
      </c>
      <c r="EE10" s="114"/>
      <c r="EF10" s="114"/>
      <c r="EG10" s="114">
        <f t="shared" si="13"/>
        <v>0.5</v>
      </c>
      <c r="EH10" s="114">
        <f t="shared" si="14"/>
        <v>3.2685517136250002E-2</v>
      </c>
      <c r="EI10" s="114">
        <f t="shared" si="15"/>
        <v>0.39371191095937502</v>
      </c>
      <c r="EJ10" s="114">
        <f t="shared" si="16"/>
        <v>18.160579190845628</v>
      </c>
      <c r="EK10" s="114"/>
      <c r="EL10" s="114">
        <f t="shared" si="18"/>
        <v>0.23245541364282404</v>
      </c>
      <c r="EM10" s="114">
        <f t="shared" si="19"/>
        <v>5.4481737572536874E-3</v>
      </c>
      <c r="EN10" s="114">
        <f t="shared" si="20"/>
        <v>0.17978973398937173</v>
      </c>
      <c r="EO10" s="114">
        <f t="shared" si="21"/>
        <v>18.578272512235078</v>
      </c>
      <c r="EP10" s="114">
        <f t="shared" si="22"/>
        <v>0.41769332138944948</v>
      </c>
      <c r="EQ10" s="113">
        <f t="shared" si="23"/>
        <v>0.3632115838169126</v>
      </c>
      <c r="ER10" s="112">
        <f t="shared" si="24"/>
        <v>0.62843454975529844</v>
      </c>
      <c r="ES10" s="112" t="e">
        <f t="shared" si="25"/>
        <v>#DIV/0!</v>
      </c>
      <c r="ET10" s="111">
        <f t="shared" si="26"/>
        <v>0.16843454975529842</v>
      </c>
      <c r="EU10" s="110">
        <f t="shared" si="27"/>
        <v>-14.85705324375</v>
      </c>
      <c r="EV10" s="110">
        <f t="shared" si="28"/>
        <v>34.404208355990882</v>
      </c>
      <c r="EW10" s="110">
        <f t="shared" si="29"/>
        <v>15.595791644009118</v>
      </c>
      <c r="EX10" s="109"/>
      <c r="EY10" s="108"/>
      <c r="EZ10" s="107"/>
      <c r="FA10" s="107"/>
      <c r="FB10" s="106"/>
      <c r="FC10" s="105"/>
    </row>
    <row r="11" spans="1:160" ht="15" customHeight="1" x14ac:dyDescent="0.3">
      <c r="A11" s="23"/>
      <c r="F11" s="98"/>
      <c r="G11" s="98">
        <v>101</v>
      </c>
      <c r="H11" s="98" t="s">
        <v>47</v>
      </c>
      <c r="I11" s="98" t="s">
        <v>41</v>
      </c>
      <c r="J11" s="98"/>
      <c r="K11" s="98"/>
      <c r="L11" s="98"/>
      <c r="M11" s="98"/>
      <c r="N11" s="98"/>
      <c r="O11" s="96">
        <f>P11/2</f>
        <v>62.494999999999997</v>
      </c>
      <c r="P11" s="96">
        <v>124.99</v>
      </c>
      <c r="Q11" s="96"/>
      <c r="R11" s="96"/>
      <c r="S11" s="96"/>
      <c r="T11" s="96"/>
      <c r="U11" s="96"/>
      <c r="V11" s="98"/>
      <c r="W11" s="103">
        <v>0.42</v>
      </c>
      <c r="X11" s="103"/>
      <c r="Y11" s="103"/>
      <c r="Z11" s="98"/>
      <c r="AA11" s="98"/>
      <c r="AB11" s="98"/>
      <c r="AC11" s="98" t="s">
        <v>44</v>
      </c>
      <c r="AD11" s="98"/>
      <c r="AE11" s="98"/>
      <c r="AF11" s="98"/>
      <c r="AG11" s="98"/>
      <c r="AH11" s="98"/>
      <c r="AI11" s="98"/>
      <c r="AJ11" s="98"/>
      <c r="AK11" s="98">
        <v>0</v>
      </c>
      <c r="AL11" s="98">
        <v>0</v>
      </c>
      <c r="AM11" s="98">
        <v>0</v>
      </c>
      <c r="AN11" s="96">
        <v>0</v>
      </c>
      <c r="AO11" s="102">
        <v>1</v>
      </c>
      <c r="AP11" s="96">
        <f t="shared" si="1"/>
        <v>0</v>
      </c>
      <c r="AQ11" s="98"/>
      <c r="AR11" s="98">
        <v>0</v>
      </c>
      <c r="AS11" s="98">
        <v>0</v>
      </c>
      <c r="AT11" s="98">
        <v>0</v>
      </c>
      <c r="AU11" s="96">
        <v>0</v>
      </c>
      <c r="AV11" s="98">
        <v>0</v>
      </c>
      <c r="AW11" s="100">
        <f t="shared" si="2"/>
        <v>0</v>
      </c>
      <c r="AX11" s="98"/>
      <c r="AY11" s="98">
        <v>0</v>
      </c>
      <c r="AZ11" s="98">
        <v>0</v>
      </c>
      <c r="BA11" s="98">
        <v>0</v>
      </c>
      <c r="BB11" s="96">
        <v>0</v>
      </c>
      <c r="BC11" s="98">
        <v>0</v>
      </c>
      <c r="BD11" s="96">
        <f t="shared" si="3"/>
        <v>0</v>
      </c>
      <c r="BE11" s="98"/>
      <c r="BF11" s="98">
        <v>0</v>
      </c>
      <c r="BG11" s="98">
        <v>0</v>
      </c>
      <c r="BH11" s="98">
        <v>0</v>
      </c>
      <c r="BI11" s="96">
        <v>0</v>
      </c>
      <c r="BJ11" s="98">
        <v>0</v>
      </c>
      <c r="BK11" s="96">
        <f t="shared" si="4"/>
        <v>0</v>
      </c>
      <c r="BL11" s="98"/>
      <c r="BM11" s="98"/>
      <c r="BN11" s="98"/>
      <c r="BO11" s="98"/>
      <c r="BP11" s="96"/>
      <c r="BQ11" s="101"/>
      <c r="BR11" s="96"/>
      <c r="BS11" s="98"/>
      <c r="BT11" s="98"/>
      <c r="BU11" s="98"/>
      <c r="BV11" s="98"/>
      <c r="BW11" s="98"/>
      <c r="BX11" s="101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100">
        <v>0</v>
      </c>
      <c r="DJ11" s="100">
        <v>15.36</v>
      </c>
      <c r="DK11" s="100">
        <v>0</v>
      </c>
      <c r="DL11" s="100">
        <v>0</v>
      </c>
      <c r="DM11" s="96">
        <f t="shared" si="5"/>
        <v>15.36</v>
      </c>
      <c r="DN11" s="96">
        <f t="shared" si="6"/>
        <v>16.128</v>
      </c>
      <c r="DO11" s="100">
        <v>0.8</v>
      </c>
      <c r="DP11" s="100">
        <v>0</v>
      </c>
      <c r="DQ11" s="96">
        <f t="shared" si="7"/>
        <v>16.928000000000001</v>
      </c>
      <c r="DR11" s="99">
        <v>0.14699999999999999</v>
      </c>
      <c r="DS11" s="96">
        <f t="shared" si="8"/>
        <v>2.488416</v>
      </c>
      <c r="DT11" s="96">
        <v>0.4</v>
      </c>
      <c r="DU11" s="96">
        <f t="shared" si="9"/>
        <v>19.816416</v>
      </c>
      <c r="DV11" s="96">
        <v>0</v>
      </c>
      <c r="DW11" s="96">
        <f t="shared" si="10"/>
        <v>19.816416</v>
      </c>
      <c r="DX11" s="96"/>
      <c r="DY11" s="96"/>
      <c r="DZ11" s="96"/>
      <c r="EA11" s="96"/>
      <c r="EB11" s="98"/>
      <c r="EC11" s="97">
        <v>0.161</v>
      </c>
      <c r="ED11" s="96">
        <f t="shared" si="11"/>
        <v>3.1904429759999999</v>
      </c>
      <c r="EE11" s="96"/>
      <c r="EF11" s="96"/>
      <c r="EG11" s="96">
        <f t="shared" si="13"/>
        <v>0.5</v>
      </c>
      <c r="EH11" s="96">
        <f t="shared" si="14"/>
        <v>4.35961152E-2</v>
      </c>
      <c r="EI11" s="96">
        <f t="shared" si="15"/>
        <v>0.52513502400000001</v>
      </c>
      <c r="EJ11" s="96">
        <f t="shared" si="16"/>
        <v>24.075590115200001</v>
      </c>
      <c r="EK11" s="96"/>
      <c r="EL11" s="96">
        <f t="shared" si="18"/>
        <v>0.30816755347456004</v>
      </c>
      <c r="EM11" s="96">
        <f t="shared" si="19"/>
        <v>7.2226770345599992E-3</v>
      </c>
      <c r="EN11" s="96">
        <f t="shared" si="20"/>
        <v>0.23834834214048004</v>
      </c>
      <c r="EO11" s="96">
        <f t="shared" si="21"/>
        <v>24.6293286878496</v>
      </c>
      <c r="EP11" s="96">
        <f t="shared" si="22"/>
        <v>0.55373857264960002</v>
      </c>
      <c r="EQ11" s="95">
        <f t="shared" si="23"/>
        <v>0.48151180230400004</v>
      </c>
      <c r="ER11" s="94">
        <f t="shared" si="24"/>
        <v>0.60589921293144089</v>
      </c>
      <c r="ES11" s="94" t="e">
        <f t="shared" si="25"/>
        <v>#DIV/0!</v>
      </c>
      <c r="ET11" s="93">
        <f t="shared" si="26"/>
        <v>0.1858992129314409</v>
      </c>
      <c r="EU11" s="92">
        <f t="shared" si="27"/>
        <v>-19.816416</v>
      </c>
      <c r="EV11" s="92">
        <f t="shared" si="28"/>
        <v>42.464359806637241</v>
      </c>
      <c r="EW11" s="92">
        <f t="shared" si="29"/>
        <v>20.030640193362757</v>
      </c>
      <c r="EX11" s="91"/>
      <c r="EY11" s="90"/>
      <c r="EZ11" s="89"/>
      <c r="FA11" s="89"/>
      <c r="FB11" s="101"/>
      <c r="FC11" s="87">
        <f>P11-EO11</f>
        <v>100.3606713121504</v>
      </c>
    </row>
    <row r="12" spans="1:160" x14ac:dyDescent="0.3">
      <c r="A12" s="23"/>
      <c r="F12" s="98"/>
      <c r="G12" s="98">
        <v>102</v>
      </c>
      <c r="H12" s="98" t="s">
        <v>46</v>
      </c>
      <c r="I12" s="98" t="s">
        <v>41</v>
      </c>
      <c r="J12" s="98"/>
      <c r="K12" s="98"/>
      <c r="L12" s="98"/>
      <c r="M12" s="98"/>
      <c r="N12" s="98"/>
      <c r="O12" s="96">
        <f>P12/2</f>
        <v>42.494999999999997</v>
      </c>
      <c r="P12" s="96">
        <v>84.99</v>
      </c>
      <c r="Q12" s="96"/>
      <c r="R12" s="96"/>
      <c r="S12" s="96"/>
      <c r="T12" s="96"/>
      <c r="U12" s="96"/>
      <c r="V12" s="98"/>
      <c r="W12" s="103">
        <v>0.42</v>
      </c>
      <c r="X12" s="103"/>
      <c r="Y12" s="103"/>
      <c r="Z12" s="98"/>
      <c r="AA12" s="98"/>
      <c r="AB12" s="98"/>
      <c r="AC12" s="98" t="s">
        <v>44</v>
      </c>
      <c r="AD12" s="98"/>
      <c r="AE12" s="98"/>
      <c r="AF12" s="98"/>
      <c r="AG12" s="98"/>
      <c r="AH12" s="98"/>
      <c r="AI12" s="98"/>
      <c r="AJ12" s="98"/>
      <c r="AK12" s="98">
        <v>0</v>
      </c>
      <c r="AL12" s="98">
        <v>0</v>
      </c>
      <c r="AM12" s="98">
        <v>0</v>
      </c>
      <c r="AN12" s="96">
        <v>0</v>
      </c>
      <c r="AO12" s="102">
        <v>1</v>
      </c>
      <c r="AP12" s="96">
        <f t="shared" si="1"/>
        <v>0</v>
      </c>
      <c r="AQ12" s="98"/>
      <c r="AR12" s="98">
        <v>0</v>
      </c>
      <c r="AS12" s="98">
        <v>0</v>
      </c>
      <c r="AT12" s="98">
        <v>0</v>
      </c>
      <c r="AU12" s="96">
        <v>0</v>
      </c>
      <c r="AV12" s="98">
        <v>0</v>
      </c>
      <c r="AW12" s="100">
        <f t="shared" si="2"/>
        <v>0</v>
      </c>
      <c r="AX12" s="98"/>
      <c r="AY12" s="98">
        <v>0</v>
      </c>
      <c r="AZ12" s="98">
        <v>0</v>
      </c>
      <c r="BA12" s="98">
        <v>0</v>
      </c>
      <c r="BB12" s="96">
        <v>0</v>
      </c>
      <c r="BC12" s="98">
        <v>0</v>
      </c>
      <c r="BD12" s="96">
        <f t="shared" si="3"/>
        <v>0</v>
      </c>
      <c r="BE12" s="98"/>
      <c r="BF12" s="98">
        <v>0</v>
      </c>
      <c r="BG12" s="98">
        <v>0</v>
      </c>
      <c r="BH12" s="98">
        <v>0</v>
      </c>
      <c r="BI12" s="96">
        <v>0</v>
      </c>
      <c r="BJ12" s="98">
        <v>0</v>
      </c>
      <c r="BK12" s="96">
        <f t="shared" si="4"/>
        <v>0</v>
      </c>
      <c r="BL12" s="98"/>
      <c r="BM12" s="98"/>
      <c r="BN12" s="98"/>
      <c r="BO12" s="98"/>
      <c r="BP12" s="96"/>
      <c r="BQ12" s="101"/>
      <c r="BR12" s="96"/>
      <c r="BS12" s="98"/>
      <c r="BT12" s="98"/>
      <c r="BU12" s="98"/>
      <c r="BV12" s="98"/>
      <c r="BW12" s="98"/>
      <c r="BX12" s="101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100">
        <v>0</v>
      </c>
      <c r="DJ12" s="100">
        <v>11.36</v>
      </c>
      <c r="DK12" s="100">
        <v>0</v>
      </c>
      <c r="DL12" s="100">
        <v>0</v>
      </c>
      <c r="DM12" s="96">
        <f t="shared" si="5"/>
        <v>11.36</v>
      </c>
      <c r="DN12" s="96">
        <f t="shared" si="6"/>
        <v>11.927999999999999</v>
      </c>
      <c r="DO12" s="100">
        <v>0.8</v>
      </c>
      <c r="DP12" s="100">
        <v>0</v>
      </c>
      <c r="DQ12" s="96">
        <f t="shared" si="7"/>
        <v>12.728</v>
      </c>
      <c r="DR12" s="99">
        <v>0.14699999999999999</v>
      </c>
      <c r="DS12" s="96">
        <f t="shared" si="8"/>
        <v>1.8710159999999998</v>
      </c>
      <c r="DT12" s="96">
        <v>0.4</v>
      </c>
      <c r="DU12" s="96">
        <f t="shared" si="9"/>
        <v>14.999015999999999</v>
      </c>
      <c r="DV12" s="96">
        <v>0</v>
      </c>
      <c r="DW12" s="96">
        <f t="shared" si="10"/>
        <v>14.999015999999999</v>
      </c>
      <c r="DX12" s="96"/>
      <c r="DY12" s="96"/>
      <c r="DZ12" s="96"/>
      <c r="EA12" s="96"/>
      <c r="EB12" s="98"/>
      <c r="EC12" s="97">
        <v>0.16</v>
      </c>
      <c r="ED12" s="96">
        <f t="shared" si="11"/>
        <v>2.3998425599999997</v>
      </c>
      <c r="EE12" s="96"/>
      <c r="EF12" s="96"/>
      <c r="EG12" s="96">
        <f t="shared" si="13"/>
        <v>0.5</v>
      </c>
      <c r="EH12" s="96">
        <f t="shared" si="14"/>
        <v>3.2997835199999999E-2</v>
      </c>
      <c r="EI12" s="96">
        <f t="shared" si="15"/>
        <v>0.39747392399999998</v>
      </c>
      <c r="EJ12" s="96">
        <f t="shared" si="16"/>
        <v>18.3293303192</v>
      </c>
      <c r="EK12" s="96"/>
      <c r="EL12" s="96">
        <f t="shared" si="18"/>
        <v>0.23461542808576002</v>
      </c>
      <c r="EM12" s="96">
        <f t="shared" si="19"/>
        <v>5.4987990957599993E-3</v>
      </c>
      <c r="EN12" s="96">
        <f t="shared" si="20"/>
        <v>0.18146037016008001</v>
      </c>
      <c r="EO12" s="96">
        <f t="shared" si="21"/>
        <v>18.750904916541604</v>
      </c>
      <c r="EP12" s="96">
        <f t="shared" si="22"/>
        <v>0.42157459734160008</v>
      </c>
      <c r="EQ12" s="95">
        <f t="shared" si="23"/>
        <v>0.36658660638400009</v>
      </c>
      <c r="ER12" s="94">
        <f t="shared" si="24"/>
        <v>0.55875032553143655</v>
      </c>
      <c r="ES12" s="94" t="e">
        <f t="shared" si="25"/>
        <v>#DIV/0!</v>
      </c>
      <c r="ET12" s="93">
        <f t="shared" si="26"/>
        <v>0.13875032553143657</v>
      </c>
      <c r="EU12" s="92">
        <f t="shared" si="27"/>
        <v>-14.999015999999999</v>
      </c>
      <c r="EV12" s="92">
        <f t="shared" si="28"/>
        <v>32.329146407830351</v>
      </c>
      <c r="EW12" s="92">
        <f t="shared" si="29"/>
        <v>10.165853592169647</v>
      </c>
      <c r="EX12" s="91"/>
      <c r="EY12" s="90"/>
      <c r="EZ12" s="89"/>
      <c r="FA12" s="89"/>
      <c r="FB12" s="88"/>
      <c r="FC12" s="87">
        <f>P12-EO12</f>
        <v>66.239095083458395</v>
      </c>
    </row>
    <row r="13" spans="1:160" x14ac:dyDescent="0.3">
      <c r="A13" s="23"/>
      <c r="F13" s="98"/>
      <c r="G13" s="98">
        <v>103</v>
      </c>
      <c r="H13" s="98" t="s">
        <v>45</v>
      </c>
      <c r="I13" s="98" t="s">
        <v>41</v>
      </c>
      <c r="J13" s="98"/>
      <c r="K13" s="98"/>
      <c r="L13" s="98"/>
      <c r="M13" s="98"/>
      <c r="N13" s="98"/>
      <c r="O13" s="96">
        <f>P13/2</f>
        <v>36.244999999999997</v>
      </c>
      <c r="P13" s="96">
        <v>72.489999999999995</v>
      </c>
      <c r="Q13" s="96"/>
      <c r="R13" s="96"/>
      <c r="S13" s="96"/>
      <c r="T13" s="96"/>
      <c r="U13" s="96"/>
      <c r="V13" s="98"/>
      <c r="W13" s="103">
        <v>0.42</v>
      </c>
      <c r="X13" s="103"/>
      <c r="Y13" s="103"/>
      <c r="Z13" s="98"/>
      <c r="AA13" s="98"/>
      <c r="AB13" s="102"/>
      <c r="AC13" s="98" t="s">
        <v>44</v>
      </c>
      <c r="AD13" s="102"/>
      <c r="AE13" s="102"/>
      <c r="AF13" s="102"/>
      <c r="AG13" s="102"/>
      <c r="AH13" s="102"/>
      <c r="AI13" s="102"/>
      <c r="AJ13" s="98"/>
      <c r="AK13" s="98">
        <v>0</v>
      </c>
      <c r="AL13" s="98">
        <v>0</v>
      </c>
      <c r="AM13" s="98">
        <v>0</v>
      </c>
      <c r="AN13" s="96">
        <v>0</v>
      </c>
      <c r="AO13" s="102">
        <v>1</v>
      </c>
      <c r="AP13" s="96">
        <f t="shared" si="1"/>
        <v>0</v>
      </c>
      <c r="AQ13" s="98"/>
      <c r="AR13" s="98">
        <v>0</v>
      </c>
      <c r="AS13" s="98">
        <v>0</v>
      </c>
      <c r="AT13" s="98">
        <v>0</v>
      </c>
      <c r="AU13" s="96">
        <v>0</v>
      </c>
      <c r="AV13" s="98">
        <v>0</v>
      </c>
      <c r="AW13" s="100">
        <f t="shared" si="2"/>
        <v>0</v>
      </c>
      <c r="AX13" s="98"/>
      <c r="AY13" s="98">
        <v>0</v>
      </c>
      <c r="AZ13" s="98">
        <v>0</v>
      </c>
      <c r="BA13" s="98">
        <v>0</v>
      </c>
      <c r="BB13" s="96">
        <v>0</v>
      </c>
      <c r="BC13" s="98">
        <v>0</v>
      </c>
      <c r="BD13" s="96">
        <f t="shared" si="3"/>
        <v>0</v>
      </c>
      <c r="BE13" s="98"/>
      <c r="BF13" s="98">
        <v>0</v>
      </c>
      <c r="BG13" s="98">
        <v>0</v>
      </c>
      <c r="BH13" s="98">
        <v>0</v>
      </c>
      <c r="BI13" s="96">
        <v>0</v>
      </c>
      <c r="BJ13" s="98">
        <v>0</v>
      </c>
      <c r="BK13" s="96">
        <f t="shared" si="4"/>
        <v>0</v>
      </c>
      <c r="BL13" s="98"/>
      <c r="BM13" s="98"/>
      <c r="BN13" s="98"/>
      <c r="BO13" s="98"/>
      <c r="BP13" s="96"/>
      <c r="BQ13" s="101"/>
      <c r="BR13" s="96"/>
      <c r="BS13" s="98"/>
      <c r="BT13" s="98"/>
      <c r="BU13" s="98"/>
      <c r="BV13" s="98"/>
      <c r="BW13" s="98"/>
      <c r="BX13" s="101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100">
        <v>0</v>
      </c>
      <c r="DJ13" s="100">
        <v>12</v>
      </c>
      <c r="DK13" s="100">
        <v>0</v>
      </c>
      <c r="DL13" s="100">
        <v>0</v>
      </c>
      <c r="DM13" s="96">
        <f t="shared" si="5"/>
        <v>12</v>
      </c>
      <c r="DN13" s="96">
        <f t="shared" si="6"/>
        <v>12.6</v>
      </c>
      <c r="DO13" s="100">
        <v>0.8</v>
      </c>
      <c r="DP13" s="100">
        <v>0</v>
      </c>
      <c r="DQ13" s="96">
        <f t="shared" si="7"/>
        <v>13.4</v>
      </c>
      <c r="DR13" s="99">
        <v>0.14699999999999999</v>
      </c>
      <c r="DS13" s="96">
        <f t="shared" si="8"/>
        <v>1.9698</v>
      </c>
      <c r="DT13" s="96">
        <v>0.4</v>
      </c>
      <c r="DU13" s="96">
        <f t="shared" si="9"/>
        <v>15.7698</v>
      </c>
      <c r="DV13" s="96">
        <v>0</v>
      </c>
      <c r="DW13" s="96">
        <f t="shared" si="10"/>
        <v>15.7698</v>
      </c>
      <c r="DX13" s="96"/>
      <c r="DY13" s="96"/>
      <c r="DZ13" s="96"/>
      <c r="EA13" s="96"/>
      <c r="EB13" s="98"/>
      <c r="EC13" s="97">
        <v>0.16</v>
      </c>
      <c r="ED13" s="96">
        <f t="shared" si="11"/>
        <v>2.5231680000000001</v>
      </c>
      <c r="EE13" s="96"/>
      <c r="EF13" s="96"/>
      <c r="EG13" s="96">
        <f t="shared" si="13"/>
        <v>0.5</v>
      </c>
      <c r="EH13" s="96">
        <f t="shared" si="14"/>
        <v>3.4693560000000005E-2</v>
      </c>
      <c r="EI13" s="96">
        <f t="shared" si="15"/>
        <v>0.41789969999999999</v>
      </c>
      <c r="EJ13" s="96">
        <f t="shared" si="16"/>
        <v>19.245561260000002</v>
      </c>
      <c r="EK13" s="96"/>
      <c r="EL13" s="96">
        <f t="shared" si="18"/>
        <v>0.24634318412800005</v>
      </c>
      <c r="EM13" s="96">
        <f t="shared" si="19"/>
        <v>5.7736683780000003E-3</v>
      </c>
      <c r="EN13" s="96">
        <f t="shared" si="20"/>
        <v>0.19053105647400004</v>
      </c>
      <c r="EO13" s="96">
        <f t="shared" si="21"/>
        <v>19.688209168980006</v>
      </c>
      <c r="EP13" s="96">
        <f t="shared" si="22"/>
        <v>0.44264790898000006</v>
      </c>
      <c r="EQ13" s="95">
        <f t="shared" si="23"/>
        <v>0.3849112252000001</v>
      </c>
      <c r="ER13" s="94">
        <f t="shared" si="24"/>
        <v>0.45680206458877065</v>
      </c>
      <c r="ES13" s="94" t="e">
        <f t="shared" si="25"/>
        <v>#DIV/0!</v>
      </c>
      <c r="ET13" s="93">
        <f t="shared" si="26"/>
        <v>3.6802064588770667E-2</v>
      </c>
      <c r="EU13" s="92">
        <f t="shared" si="27"/>
        <v>-15.7698</v>
      </c>
      <c r="EV13" s="92">
        <f t="shared" si="28"/>
        <v>33.945188222379315</v>
      </c>
      <c r="EW13" s="92">
        <f t="shared" si="29"/>
        <v>2.2998117776206826</v>
      </c>
      <c r="EX13" s="91"/>
      <c r="EY13" s="90"/>
      <c r="EZ13" s="89"/>
      <c r="FA13" s="89"/>
      <c r="FB13" s="101"/>
      <c r="FC13" s="87">
        <f>P13-EO13</f>
        <v>52.801790831019986</v>
      </c>
    </row>
    <row r="14" spans="1:160" x14ac:dyDescent="0.3">
      <c r="A14" s="23"/>
      <c r="F14" s="98"/>
      <c r="G14" s="98">
        <v>104</v>
      </c>
      <c r="H14" s="98" t="s">
        <v>43</v>
      </c>
      <c r="I14" s="98" t="s">
        <v>41</v>
      </c>
      <c r="J14" s="98"/>
      <c r="K14" s="98"/>
      <c r="L14" s="98"/>
      <c r="M14" s="98"/>
      <c r="N14" s="98"/>
      <c r="O14" s="96">
        <f>P14/2</f>
        <v>54.244999999999997</v>
      </c>
      <c r="P14" s="96">
        <v>108.49</v>
      </c>
      <c r="Q14" s="96"/>
      <c r="R14" s="96"/>
      <c r="S14" s="96"/>
      <c r="T14" s="96"/>
      <c r="U14" s="96"/>
      <c r="V14" s="98"/>
      <c r="W14" s="103">
        <v>0.42</v>
      </c>
      <c r="X14" s="103"/>
      <c r="Y14" s="103"/>
      <c r="Z14" s="98"/>
      <c r="AA14" s="98"/>
      <c r="AB14" s="102"/>
      <c r="AC14" s="98" t="s">
        <v>44</v>
      </c>
      <c r="AD14" s="102"/>
      <c r="AE14" s="102"/>
      <c r="AF14" s="102"/>
      <c r="AG14" s="102"/>
      <c r="AH14" s="102"/>
      <c r="AI14" s="102"/>
      <c r="AJ14" s="98"/>
      <c r="AK14" s="98">
        <v>0</v>
      </c>
      <c r="AL14" s="98">
        <v>0</v>
      </c>
      <c r="AM14" s="98">
        <v>0</v>
      </c>
      <c r="AN14" s="96">
        <v>0</v>
      </c>
      <c r="AO14" s="102">
        <v>1</v>
      </c>
      <c r="AP14" s="96">
        <f t="shared" si="1"/>
        <v>0</v>
      </c>
      <c r="AQ14" s="98"/>
      <c r="AR14" s="98">
        <v>0</v>
      </c>
      <c r="AS14" s="98">
        <v>0</v>
      </c>
      <c r="AT14" s="98">
        <v>0</v>
      </c>
      <c r="AU14" s="96">
        <v>0</v>
      </c>
      <c r="AV14" s="98">
        <v>0</v>
      </c>
      <c r="AW14" s="100">
        <f t="shared" si="2"/>
        <v>0</v>
      </c>
      <c r="AX14" s="98"/>
      <c r="AY14" s="98">
        <v>0</v>
      </c>
      <c r="AZ14" s="98">
        <v>0</v>
      </c>
      <c r="BA14" s="98">
        <v>0</v>
      </c>
      <c r="BB14" s="96">
        <v>0</v>
      </c>
      <c r="BC14" s="98">
        <v>0</v>
      </c>
      <c r="BD14" s="96">
        <f t="shared" si="3"/>
        <v>0</v>
      </c>
      <c r="BE14" s="98"/>
      <c r="BF14" s="98">
        <v>0</v>
      </c>
      <c r="BG14" s="98">
        <v>0</v>
      </c>
      <c r="BH14" s="98">
        <v>0</v>
      </c>
      <c r="BI14" s="96">
        <v>0</v>
      </c>
      <c r="BJ14" s="98">
        <v>0</v>
      </c>
      <c r="BK14" s="96">
        <f t="shared" si="4"/>
        <v>0</v>
      </c>
      <c r="BL14" s="98"/>
      <c r="BM14" s="98"/>
      <c r="BN14" s="98"/>
      <c r="BO14" s="98"/>
      <c r="BP14" s="96"/>
      <c r="BQ14" s="101"/>
      <c r="BR14" s="96"/>
      <c r="BS14" s="98"/>
      <c r="BT14" s="98"/>
      <c r="BU14" s="98"/>
      <c r="BV14" s="98"/>
      <c r="BW14" s="98"/>
      <c r="BX14" s="101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100">
        <v>0</v>
      </c>
      <c r="DJ14" s="100">
        <v>15.51</v>
      </c>
      <c r="DK14" s="100">
        <v>0</v>
      </c>
      <c r="DL14" s="100">
        <v>0</v>
      </c>
      <c r="DM14" s="96">
        <f t="shared" si="5"/>
        <v>15.51</v>
      </c>
      <c r="DN14" s="96">
        <f t="shared" si="6"/>
        <v>16.285499999999999</v>
      </c>
      <c r="DO14" s="100">
        <v>0.8</v>
      </c>
      <c r="DP14" s="100">
        <v>0</v>
      </c>
      <c r="DQ14" s="96">
        <f t="shared" si="7"/>
        <v>17.0855</v>
      </c>
      <c r="DR14" s="99">
        <v>0.14699999999999999</v>
      </c>
      <c r="DS14" s="96">
        <f t="shared" si="8"/>
        <v>2.5115684999999996</v>
      </c>
      <c r="DT14" s="96">
        <v>0.4</v>
      </c>
      <c r="DU14" s="96">
        <f t="shared" si="9"/>
        <v>19.997068499999997</v>
      </c>
      <c r="DV14" s="96">
        <v>0</v>
      </c>
      <c r="DW14" s="96">
        <f t="shared" si="10"/>
        <v>19.997068499999997</v>
      </c>
      <c r="DX14" s="96"/>
      <c r="DY14" s="96"/>
      <c r="DZ14" s="96"/>
      <c r="EA14" s="96"/>
      <c r="EB14" s="98"/>
      <c r="EC14" s="97">
        <v>0.16</v>
      </c>
      <c r="ED14" s="96">
        <f t="shared" si="11"/>
        <v>3.1995309599999997</v>
      </c>
      <c r="EE14" s="96"/>
      <c r="EF14" s="96"/>
      <c r="EG14" s="96">
        <f t="shared" si="13"/>
        <v>0.5</v>
      </c>
      <c r="EH14" s="96">
        <f t="shared" si="14"/>
        <v>4.3993550699999995E-2</v>
      </c>
      <c r="EI14" s="96">
        <f t="shared" si="15"/>
        <v>0.52992231524999989</v>
      </c>
      <c r="EJ14" s="96">
        <f t="shared" si="16"/>
        <v>24.270515325950001</v>
      </c>
      <c r="EK14" s="96"/>
      <c r="EL14" s="96">
        <f t="shared" si="18"/>
        <v>0.31066259617216002</v>
      </c>
      <c r="EM14" s="96">
        <f t="shared" si="19"/>
        <v>7.2811545977849992E-3</v>
      </c>
      <c r="EN14" s="96">
        <f t="shared" si="20"/>
        <v>0.24027810172690503</v>
      </c>
      <c r="EO14" s="96">
        <f t="shared" si="21"/>
        <v>24.82873717844685</v>
      </c>
      <c r="EP14" s="96"/>
      <c r="EQ14" s="95"/>
      <c r="ER14" s="94">
        <f t="shared" si="24"/>
        <v>0.54228523958988195</v>
      </c>
      <c r="ES14" s="94"/>
      <c r="ET14" s="93">
        <f t="shared" si="26"/>
        <v>0.12228523958988197</v>
      </c>
      <c r="EU14" s="92"/>
      <c r="EV14" s="92">
        <f t="shared" si="28"/>
        <v>42.808167549046289</v>
      </c>
      <c r="EW14" s="92">
        <f t="shared" si="29"/>
        <v>11.436832450953709</v>
      </c>
      <c r="EX14" s="91"/>
      <c r="EY14" s="90"/>
      <c r="EZ14" s="89"/>
      <c r="FA14" s="89"/>
      <c r="FB14" s="88"/>
      <c r="FC14" s="87">
        <f>P14-EO14</f>
        <v>83.661262821553152</v>
      </c>
    </row>
    <row r="15" spans="1:160" ht="16.2" thickBot="1" x14ac:dyDescent="0.35">
      <c r="A15" s="23"/>
      <c r="F15" s="81"/>
      <c r="G15" s="81">
        <v>105</v>
      </c>
      <c r="H15" s="81" t="s">
        <v>42</v>
      </c>
      <c r="I15" s="81" t="s">
        <v>41</v>
      </c>
      <c r="J15" s="81"/>
      <c r="K15" s="81"/>
      <c r="L15" s="81"/>
      <c r="M15" s="81"/>
      <c r="N15" s="81"/>
      <c r="O15" s="79">
        <f>P15/2</f>
        <v>84</v>
      </c>
      <c r="P15" s="79">
        <v>168</v>
      </c>
      <c r="Q15" s="79"/>
      <c r="R15" s="79"/>
      <c r="S15" s="79"/>
      <c r="T15" s="79"/>
      <c r="U15" s="79"/>
      <c r="V15" s="81"/>
      <c r="W15" s="86">
        <v>0.42</v>
      </c>
      <c r="X15" s="86"/>
      <c r="Y15" s="86"/>
      <c r="Z15" s="81"/>
      <c r="AA15" s="81"/>
      <c r="AB15" s="85"/>
      <c r="AC15" s="81" t="s">
        <v>44</v>
      </c>
      <c r="AD15" s="85"/>
      <c r="AE15" s="85"/>
      <c r="AF15" s="85"/>
      <c r="AG15" s="85"/>
      <c r="AH15" s="85"/>
      <c r="AI15" s="85"/>
      <c r="AJ15" s="81"/>
      <c r="AK15" s="81">
        <v>0</v>
      </c>
      <c r="AL15" s="81">
        <v>0</v>
      </c>
      <c r="AM15" s="81">
        <v>0</v>
      </c>
      <c r="AN15" s="79">
        <v>0</v>
      </c>
      <c r="AO15" s="85">
        <v>1</v>
      </c>
      <c r="AP15" s="79">
        <f t="shared" si="1"/>
        <v>0</v>
      </c>
      <c r="AQ15" s="81"/>
      <c r="AR15" s="81">
        <v>0</v>
      </c>
      <c r="AS15" s="81">
        <v>0</v>
      </c>
      <c r="AT15" s="81">
        <v>0</v>
      </c>
      <c r="AU15" s="79">
        <v>0</v>
      </c>
      <c r="AV15" s="81">
        <v>0</v>
      </c>
      <c r="AW15" s="83">
        <f t="shared" si="2"/>
        <v>0</v>
      </c>
      <c r="AX15" s="81"/>
      <c r="AY15" s="81">
        <v>0</v>
      </c>
      <c r="AZ15" s="81">
        <v>0</v>
      </c>
      <c r="BA15" s="81">
        <v>0</v>
      </c>
      <c r="BB15" s="79">
        <v>0</v>
      </c>
      <c r="BC15" s="81">
        <v>0</v>
      </c>
      <c r="BD15" s="79">
        <f t="shared" si="3"/>
        <v>0</v>
      </c>
      <c r="BE15" s="81"/>
      <c r="BF15" s="81">
        <v>0</v>
      </c>
      <c r="BG15" s="81">
        <v>0</v>
      </c>
      <c r="BH15" s="81">
        <v>0</v>
      </c>
      <c r="BI15" s="79">
        <v>0</v>
      </c>
      <c r="BJ15" s="81">
        <v>0</v>
      </c>
      <c r="BK15" s="79">
        <f t="shared" si="4"/>
        <v>0</v>
      </c>
      <c r="BL15" s="81"/>
      <c r="BM15" s="81"/>
      <c r="BN15" s="81"/>
      <c r="BO15" s="81"/>
      <c r="BP15" s="79"/>
      <c r="BQ15" s="84"/>
      <c r="BR15" s="79"/>
      <c r="BS15" s="81"/>
      <c r="BT15" s="81"/>
      <c r="BU15" s="81"/>
      <c r="BV15" s="81"/>
      <c r="BW15" s="81"/>
      <c r="BX15" s="84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83">
        <v>0</v>
      </c>
      <c r="DJ15" s="83">
        <v>24.43</v>
      </c>
      <c r="DK15" s="83">
        <v>0</v>
      </c>
      <c r="DL15" s="83">
        <v>0</v>
      </c>
      <c r="DM15" s="79">
        <f t="shared" si="5"/>
        <v>24.43</v>
      </c>
      <c r="DN15" s="79">
        <f t="shared" si="6"/>
        <v>25.651499999999999</v>
      </c>
      <c r="DO15" s="83">
        <v>0.8</v>
      </c>
      <c r="DP15" s="83">
        <v>0</v>
      </c>
      <c r="DQ15" s="79">
        <f t="shared" si="7"/>
        <v>26.451499999999999</v>
      </c>
      <c r="DR15" s="82">
        <v>0.14699999999999999</v>
      </c>
      <c r="DS15" s="79">
        <f t="shared" si="8"/>
        <v>3.8883704999999997</v>
      </c>
      <c r="DT15" s="79">
        <v>0.4</v>
      </c>
      <c r="DU15" s="79">
        <f t="shared" si="9"/>
        <v>30.739870499999999</v>
      </c>
      <c r="DV15" s="79">
        <v>0</v>
      </c>
      <c r="DW15" s="79">
        <f t="shared" si="10"/>
        <v>30.739870499999999</v>
      </c>
      <c r="DX15" s="79"/>
      <c r="DY15" s="79"/>
      <c r="DZ15" s="79"/>
      <c r="EA15" s="79"/>
      <c r="EB15" s="81"/>
      <c r="EC15" s="80">
        <v>0.16</v>
      </c>
      <c r="ED15" s="79">
        <f t="shared" si="11"/>
        <v>4.9183792799999999</v>
      </c>
      <c r="EE15" s="79"/>
      <c r="EF15" s="79"/>
      <c r="EG15" s="79">
        <f t="shared" si="13"/>
        <v>0.5</v>
      </c>
      <c r="EH15" s="79">
        <f t="shared" si="14"/>
        <v>6.7627715099999999E-2</v>
      </c>
      <c r="EI15" s="79">
        <f t="shared" si="15"/>
        <v>0.81460656824999989</v>
      </c>
      <c r="EJ15" s="79">
        <f t="shared" si="16"/>
        <v>37.04048406335</v>
      </c>
      <c r="EK15" s="79"/>
      <c r="EL15" s="79">
        <f t="shared" si="18"/>
        <v>0.47411819601088001</v>
      </c>
      <c r="EM15" s="79">
        <f t="shared" si="19"/>
        <v>1.1112145219004999E-2</v>
      </c>
      <c r="EN15" s="79">
        <f t="shared" si="20"/>
        <v>0.36670079222716501</v>
      </c>
      <c r="EO15" s="79">
        <f t="shared" si="21"/>
        <v>37.892415196807043</v>
      </c>
      <c r="EP15" s="79"/>
      <c r="EQ15" s="78"/>
      <c r="ER15" s="77">
        <f t="shared" si="24"/>
        <v>0.54889981908563046</v>
      </c>
      <c r="ES15" s="77"/>
      <c r="ET15" s="76">
        <f t="shared" si="26"/>
        <v>0.12889981908563047</v>
      </c>
      <c r="EU15" s="75"/>
      <c r="EV15" s="75">
        <f t="shared" si="28"/>
        <v>65.331750339322483</v>
      </c>
      <c r="EW15" s="75">
        <f t="shared" si="29"/>
        <v>18.668249660677517</v>
      </c>
      <c r="EX15" s="74"/>
      <c r="EY15" s="73"/>
      <c r="EZ15" s="72"/>
      <c r="FA15" s="72"/>
      <c r="FB15" s="71"/>
      <c r="FC15" s="70">
        <f>P15-EO15</f>
        <v>130.10758480319296</v>
      </c>
    </row>
    <row r="16" spans="1:160" x14ac:dyDescent="0.3">
      <c r="A16" s="23"/>
      <c r="S16" s="15"/>
      <c r="T16" s="15"/>
      <c r="W16" s="41"/>
      <c r="X16" s="41"/>
      <c r="Y16" s="41"/>
      <c r="AB16" s="14"/>
      <c r="AC16" s="14"/>
      <c r="AD16" s="14"/>
      <c r="AE16" s="14"/>
      <c r="AF16" s="14"/>
      <c r="AG16" s="14"/>
      <c r="AH16" s="14"/>
      <c r="AI16" s="14"/>
      <c r="AJ16" s="68"/>
      <c r="AK16" s="68"/>
      <c r="AL16" s="68"/>
      <c r="AM16" s="68"/>
      <c r="AN16" s="66"/>
      <c r="AP16" s="66"/>
      <c r="AQ16" s="68"/>
      <c r="AR16" s="68"/>
      <c r="AS16" s="68"/>
      <c r="AT16" s="68"/>
      <c r="AU16" s="66"/>
      <c r="AW16" s="11"/>
      <c r="AX16" s="68"/>
      <c r="AY16" s="68"/>
      <c r="AZ16" s="68"/>
      <c r="BA16" s="68"/>
      <c r="BB16" s="66"/>
      <c r="BD16" s="66"/>
      <c r="BE16" s="68"/>
      <c r="BF16" s="68"/>
      <c r="BG16" s="68"/>
      <c r="BH16" s="68"/>
      <c r="BI16" s="66"/>
      <c r="BK16" s="66"/>
      <c r="BL16" s="68"/>
      <c r="BM16" s="68"/>
      <c r="BN16" s="68"/>
      <c r="BO16" s="68"/>
      <c r="BP16" s="66"/>
      <c r="BR16" s="66"/>
      <c r="BS16" s="68"/>
      <c r="BT16" s="68"/>
      <c r="BU16" s="68"/>
      <c r="BV16" s="68"/>
      <c r="BW16" s="68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11"/>
      <c r="DJ16" s="11"/>
      <c r="DK16" s="11"/>
      <c r="DL16" s="11"/>
      <c r="DM16" s="66"/>
      <c r="DN16" s="66"/>
      <c r="DO16" s="11"/>
      <c r="DP16" s="11"/>
      <c r="DQ16" s="66"/>
      <c r="DR16" s="69"/>
      <c r="DS16" s="66"/>
      <c r="DT16" s="66"/>
      <c r="DU16" s="66"/>
      <c r="DV16" s="66"/>
      <c r="DW16" s="66"/>
      <c r="DX16" s="66"/>
      <c r="DY16" s="66"/>
      <c r="DZ16" s="66"/>
      <c r="EA16" s="66"/>
      <c r="EB16" s="68"/>
      <c r="EC16" s="67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5"/>
      <c r="ER16" s="64"/>
      <c r="ES16" s="64"/>
      <c r="ET16" s="63"/>
      <c r="EU16" s="62"/>
      <c r="EV16" s="62"/>
      <c r="EW16" s="62"/>
      <c r="EX16" s="62"/>
      <c r="EY16" s="61"/>
      <c r="EZ16" s="21"/>
      <c r="FA16" s="21"/>
      <c r="FB16" s="20"/>
    </row>
    <row r="17" spans="1:159" x14ac:dyDescent="0.3">
      <c r="A17" s="23"/>
      <c r="N17" s="23"/>
      <c r="S17" s="15"/>
      <c r="T17" s="15"/>
      <c r="W17" s="41"/>
      <c r="X17" s="41"/>
      <c r="Y17" s="41"/>
      <c r="AB17" s="14"/>
      <c r="AC17" s="14"/>
      <c r="AD17" s="14"/>
      <c r="AE17" s="14"/>
      <c r="AF17" s="14"/>
      <c r="AG17" s="14"/>
      <c r="AH17" s="14"/>
      <c r="AI17" s="14"/>
      <c r="AJ17" s="68"/>
      <c r="AK17" s="68"/>
      <c r="AL17" s="68"/>
      <c r="AM17" s="68"/>
      <c r="AN17" s="66"/>
      <c r="AP17" s="66"/>
      <c r="AQ17" s="68"/>
      <c r="AR17" s="68"/>
      <c r="AS17" s="68"/>
      <c r="AT17" s="68"/>
      <c r="AU17" s="66"/>
      <c r="AW17" s="11"/>
      <c r="AX17" s="68"/>
      <c r="AY17" s="68"/>
      <c r="AZ17" s="68"/>
      <c r="BA17" s="68"/>
      <c r="BB17" s="66"/>
      <c r="BD17" s="66"/>
      <c r="BE17" s="68"/>
      <c r="BF17" s="68"/>
      <c r="BG17" s="68"/>
      <c r="BH17" s="68"/>
      <c r="BI17" s="66"/>
      <c r="BK17" s="66"/>
      <c r="BL17" s="68"/>
      <c r="BM17" s="68"/>
      <c r="BN17" s="68"/>
      <c r="BO17" s="68"/>
      <c r="BP17" s="66"/>
      <c r="BR17" s="66"/>
      <c r="BS17" s="68"/>
      <c r="BT17" s="68"/>
      <c r="BU17" s="68"/>
      <c r="BV17" s="68"/>
      <c r="BW17" s="68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11"/>
      <c r="DJ17" s="11"/>
      <c r="DK17" s="11"/>
      <c r="DL17" s="11"/>
      <c r="DM17" s="66"/>
      <c r="DN17" s="66"/>
      <c r="DO17" s="11"/>
      <c r="DP17" s="11"/>
      <c r="DQ17" s="66"/>
      <c r="DR17" s="69"/>
      <c r="DS17" s="66"/>
      <c r="DT17" s="66"/>
      <c r="DU17" s="66"/>
      <c r="DV17" s="66"/>
      <c r="DW17" s="66"/>
      <c r="DX17" s="66"/>
      <c r="DY17" s="66"/>
      <c r="DZ17" s="66"/>
      <c r="EA17" s="66"/>
      <c r="EB17" s="68"/>
      <c r="EC17" s="67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5"/>
      <c r="ER17" s="64"/>
      <c r="ES17" s="64"/>
      <c r="ET17" s="63"/>
      <c r="EU17" s="62"/>
      <c r="EV17" s="62"/>
      <c r="EW17" s="62"/>
      <c r="EX17" s="62"/>
      <c r="EY17" s="61"/>
      <c r="EZ17" s="21"/>
      <c r="FA17" s="21"/>
      <c r="FB17" s="20"/>
    </row>
    <row r="18" spans="1:159" x14ac:dyDescent="0.3">
      <c r="A18" s="23"/>
      <c r="N18" s="23"/>
      <c r="S18" s="15"/>
      <c r="T18" s="15"/>
      <c r="W18" s="41"/>
      <c r="X18" s="41"/>
      <c r="Y18" s="41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5"/>
      <c r="AP18" s="15"/>
      <c r="AQ18" s="14"/>
      <c r="AR18" s="14"/>
      <c r="AS18" s="14"/>
      <c r="AT18" s="14"/>
      <c r="AU18" s="15"/>
      <c r="AW18" s="13"/>
      <c r="AX18" s="14"/>
      <c r="AY18" s="14"/>
      <c r="AZ18" s="14"/>
      <c r="BA18" s="14"/>
      <c r="BB18" s="15"/>
      <c r="BD18" s="15"/>
      <c r="BE18" s="14"/>
      <c r="BF18" s="14"/>
      <c r="BG18" s="14"/>
      <c r="BH18" s="14"/>
      <c r="BI18" s="15"/>
      <c r="BK18" s="15"/>
      <c r="BL18" s="14"/>
      <c r="BM18" s="14"/>
      <c r="BN18" s="14"/>
      <c r="BO18" s="14"/>
      <c r="BP18" s="15"/>
      <c r="BQ18" s="13"/>
      <c r="BR18" s="15"/>
      <c r="BS18" s="14"/>
      <c r="BT18" s="14"/>
      <c r="BU18" s="14"/>
      <c r="BV18" s="14"/>
      <c r="BW18" s="15"/>
      <c r="BX18" s="13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M18" s="15"/>
      <c r="DN18" s="15"/>
      <c r="DQ18" s="15"/>
      <c r="DR18" s="14"/>
      <c r="DS18" s="15"/>
      <c r="DT18" s="15"/>
      <c r="DU18" s="15"/>
      <c r="DV18" s="15"/>
      <c r="DW18" s="15"/>
      <c r="DX18" s="15"/>
      <c r="DY18" s="15"/>
      <c r="DZ18" s="15"/>
      <c r="EA18" s="15"/>
      <c r="EB18" s="14"/>
      <c r="EC18" s="40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39"/>
      <c r="ER18" s="46"/>
      <c r="ES18" s="46"/>
      <c r="ET18" s="45"/>
      <c r="EU18" s="44"/>
      <c r="EV18" s="44"/>
      <c r="EW18" s="44"/>
      <c r="EX18" s="44"/>
      <c r="EY18" s="43"/>
      <c r="EZ18" s="21"/>
      <c r="FA18" s="21"/>
      <c r="FB18" s="5"/>
    </row>
    <row r="19" spans="1:159" x14ac:dyDescent="0.3">
      <c r="A19" s="23"/>
      <c r="S19" s="15"/>
      <c r="T19" s="15"/>
      <c r="W19" s="41"/>
      <c r="X19" s="41"/>
      <c r="Y19" s="41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5"/>
      <c r="AP19" s="15"/>
      <c r="AQ19" s="14"/>
      <c r="AR19" s="14"/>
      <c r="AS19" s="14"/>
      <c r="AT19" s="14"/>
      <c r="AU19" s="15"/>
      <c r="AW19" s="13"/>
      <c r="AX19" s="14"/>
      <c r="AY19" s="14"/>
      <c r="AZ19" s="14"/>
      <c r="BA19" s="14"/>
      <c r="BB19" s="15"/>
      <c r="BD19" s="15"/>
      <c r="BE19" s="14"/>
      <c r="BF19" s="14"/>
      <c r="BG19" s="14"/>
      <c r="BH19" s="14"/>
      <c r="BI19" s="15"/>
      <c r="BK19" s="15"/>
      <c r="BL19" s="14"/>
      <c r="BM19" s="14"/>
      <c r="BN19" s="14"/>
      <c r="BO19" s="14"/>
      <c r="BP19" s="15"/>
      <c r="BR19" s="15"/>
      <c r="BS19" s="14"/>
      <c r="BT19" s="14"/>
      <c r="BU19" s="14"/>
      <c r="BV19" s="14"/>
      <c r="BW19" s="14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M19" s="15"/>
      <c r="DN19" s="15"/>
      <c r="DQ19" s="15"/>
      <c r="DR19" s="49"/>
      <c r="DS19" s="15"/>
      <c r="DT19" s="15"/>
      <c r="DU19" s="15"/>
      <c r="DV19" s="15"/>
      <c r="DW19" s="15"/>
      <c r="DX19" s="15"/>
      <c r="DY19" s="15"/>
      <c r="DZ19" s="15"/>
      <c r="EA19" s="15"/>
      <c r="EB19" s="14"/>
      <c r="EC19" s="40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39"/>
      <c r="ER19" s="38"/>
      <c r="ES19" s="38"/>
      <c r="ET19" s="37"/>
      <c r="EU19" s="36"/>
      <c r="EV19" s="36"/>
      <c r="EW19" s="36"/>
      <c r="EX19" s="36"/>
      <c r="EY19" s="35"/>
      <c r="EZ19" s="21"/>
      <c r="FA19" s="21"/>
      <c r="FB19" s="20"/>
      <c r="FC19" s="60"/>
    </row>
    <row r="20" spans="1:159" x14ac:dyDescent="0.3">
      <c r="A20" s="23"/>
      <c r="S20" s="15"/>
      <c r="T20" s="15"/>
      <c r="W20" s="41"/>
      <c r="X20" s="41"/>
      <c r="Y20" s="41"/>
      <c r="AB20" s="14"/>
      <c r="AJ20" s="14"/>
      <c r="AK20" s="14"/>
      <c r="AL20" s="14"/>
      <c r="AM20" s="14"/>
      <c r="AN20" s="15"/>
      <c r="AP20" s="15"/>
      <c r="AQ20" s="14"/>
      <c r="AR20" s="14"/>
      <c r="AS20" s="14"/>
      <c r="AT20" s="14"/>
      <c r="AU20" s="15"/>
      <c r="AW20" s="13"/>
      <c r="AX20" s="14"/>
      <c r="AY20" s="14"/>
      <c r="AZ20" s="14"/>
      <c r="BA20" s="14"/>
      <c r="BB20" s="15"/>
      <c r="BD20" s="15"/>
      <c r="BE20" s="14"/>
      <c r="BF20" s="14"/>
      <c r="BG20" s="14"/>
      <c r="BH20" s="14"/>
      <c r="BI20" s="15"/>
      <c r="BK20" s="15"/>
      <c r="BL20" s="14"/>
      <c r="BM20" s="14"/>
      <c r="BN20" s="14"/>
      <c r="BO20" s="14"/>
      <c r="BP20" s="15"/>
      <c r="BR20" s="15"/>
      <c r="BS20" s="14"/>
      <c r="BT20" s="14"/>
      <c r="BU20" s="14"/>
      <c r="BV20" s="14"/>
      <c r="BW20" s="14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M20" s="15"/>
      <c r="DN20" s="15"/>
      <c r="DQ20" s="15"/>
      <c r="DR20" s="49"/>
      <c r="DS20" s="15"/>
      <c r="DT20" s="15"/>
      <c r="DU20" s="15"/>
      <c r="DV20" s="15"/>
      <c r="DW20" s="15"/>
      <c r="DX20" s="15"/>
      <c r="DY20" s="15"/>
      <c r="DZ20" s="15"/>
      <c r="EA20" s="15"/>
      <c r="EB20" s="14"/>
      <c r="EC20" s="40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39"/>
      <c r="ER20" s="46"/>
      <c r="ES20" s="46"/>
      <c r="ET20" s="45"/>
      <c r="EU20" s="44"/>
      <c r="EV20" s="44"/>
      <c r="EW20" s="44"/>
      <c r="EX20" s="44"/>
      <c r="EY20" s="43"/>
      <c r="EZ20" s="21"/>
      <c r="FA20" s="21"/>
      <c r="FB20" s="5"/>
    </row>
    <row r="21" spans="1:159" x14ac:dyDescent="0.3">
      <c r="A21" s="23"/>
      <c r="S21" s="15"/>
      <c r="T21" s="15"/>
      <c r="W21" s="41"/>
      <c r="X21" s="41"/>
      <c r="Y21" s="41"/>
      <c r="AB21" s="14"/>
      <c r="AJ21" s="14"/>
      <c r="AK21" s="14"/>
      <c r="AL21" s="14"/>
      <c r="AM21" s="14"/>
      <c r="AN21" s="15"/>
      <c r="AP21" s="15"/>
      <c r="AQ21" s="14"/>
      <c r="AR21" s="14"/>
      <c r="AS21" s="14"/>
      <c r="AT21" s="14"/>
      <c r="AU21" s="15"/>
      <c r="AW21" s="13"/>
      <c r="AX21" s="14"/>
      <c r="AY21" s="14"/>
      <c r="AZ21" s="14"/>
      <c r="BA21" s="14"/>
      <c r="BB21" s="15"/>
      <c r="BD21" s="15"/>
      <c r="BE21" s="14"/>
      <c r="BF21" s="14"/>
      <c r="BG21" s="14"/>
      <c r="BH21" s="14"/>
      <c r="BI21" s="15"/>
      <c r="BK21" s="15"/>
      <c r="BL21" s="14"/>
      <c r="BM21" s="14"/>
      <c r="BN21" s="14"/>
      <c r="BO21" s="14"/>
      <c r="BP21" s="15"/>
      <c r="BR21" s="15"/>
      <c r="BS21" s="14"/>
      <c r="BT21" s="14"/>
      <c r="BU21" s="14"/>
      <c r="BV21" s="14"/>
      <c r="BW21" s="14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M21" s="15"/>
      <c r="DN21" s="15"/>
      <c r="DQ21" s="15"/>
      <c r="DR21" s="19"/>
      <c r="DS21" s="15"/>
      <c r="DT21" s="15"/>
      <c r="DU21" s="15"/>
      <c r="DV21" s="15"/>
      <c r="DW21" s="15"/>
      <c r="DX21" s="15"/>
      <c r="DY21" s="15"/>
      <c r="DZ21" s="15"/>
      <c r="EA21" s="15"/>
      <c r="EB21" s="14"/>
      <c r="EC21" s="40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39"/>
      <c r="ER21" s="46"/>
      <c r="ES21" s="46"/>
      <c r="ET21" s="45"/>
      <c r="EU21" s="44"/>
      <c r="EV21" s="44"/>
      <c r="EW21" s="44"/>
      <c r="EX21" s="44"/>
      <c r="EY21" s="43"/>
      <c r="EZ21" s="21"/>
      <c r="FA21" s="21"/>
      <c r="FB21" s="20"/>
    </row>
    <row r="22" spans="1:159" x14ac:dyDescent="0.3">
      <c r="A22" s="23"/>
      <c r="S22" s="15"/>
      <c r="T22" s="15"/>
      <c r="W22" s="41"/>
      <c r="X22" s="41"/>
      <c r="Y22" s="41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5"/>
      <c r="AP22" s="15"/>
      <c r="AQ22" s="14"/>
      <c r="AR22" s="14"/>
      <c r="AS22" s="14"/>
      <c r="AT22" s="14"/>
      <c r="AU22" s="15"/>
      <c r="AW22" s="13"/>
      <c r="AX22" s="14"/>
      <c r="AY22" s="14"/>
      <c r="AZ22" s="14"/>
      <c r="BA22" s="14"/>
      <c r="BB22" s="15"/>
      <c r="BD22" s="15"/>
      <c r="BE22" s="14"/>
      <c r="BF22" s="14"/>
      <c r="BG22" s="14"/>
      <c r="BH22" s="14"/>
      <c r="BI22" s="15"/>
      <c r="BK22" s="15"/>
      <c r="BL22" s="14"/>
      <c r="BM22" s="14"/>
      <c r="BN22" s="14"/>
      <c r="BO22" s="14"/>
      <c r="BP22" s="15"/>
      <c r="BR22" s="15"/>
      <c r="BS22" s="14"/>
      <c r="BT22" s="14"/>
      <c r="BU22" s="14"/>
      <c r="BV22" s="14"/>
      <c r="BW22" s="14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M22" s="15"/>
      <c r="DN22" s="15"/>
      <c r="DQ22" s="15"/>
      <c r="DR22" s="19"/>
      <c r="DS22" s="15"/>
      <c r="DT22" s="15"/>
      <c r="DU22" s="15"/>
      <c r="DV22" s="15"/>
      <c r="DW22" s="15"/>
      <c r="DX22" s="15"/>
      <c r="DY22" s="15"/>
      <c r="DZ22" s="15"/>
      <c r="EA22" s="15"/>
      <c r="EB22" s="14"/>
      <c r="EC22" s="40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39"/>
      <c r="ER22" s="46"/>
      <c r="ES22" s="46"/>
      <c r="ET22" s="45"/>
      <c r="EU22" s="44"/>
      <c r="EV22" s="44"/>
      <c r="EW22" s="44"/>
      <c r="EX22" s="44"/>
      <c r="EY22" s="43"/>
      <c r="EZ22" s="21"/>
      <c r="FA22" s="21"/>
      <c r="FB22" s="20"/>
    </row>
    <row r="23" spans="1:159" x14ac:dyDescent="0.3">
      <c r="A23" s="23"/>
      <c r="S23" s="15"/>
      <c r="T23" s="15"/>
      <c r="W23" s="41"/>
      <c r="X23" s="41"/>
      <c r="Y23" s="41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5"/>
      <c r="AP23" s="15"/>
      <c r="AQ23" s="14"/>
      <c r="AR23" s="14"/>
      <c r="AS23" s="14"/>
      <c r="AT23" s="14"/>
      <c r="AU23" s="15"/>
      <c r="AW23" s="13"/>
      <c r="AX23" s="14"/>
      <c r="AY23" s="14"/>
      <c r="AZ23" s="14"/>
      <c r="BA23" s="14"/>
      <c r="BB23" s="15"/>
      <c r="BD23" s="15"/>
      <c r="BE23" s="14"/>
      <c r="BF23" s="14"/>
      <c r="BG23" s="14"/>
      <c r="BH23" s="14"/>
      <c r="BI23" s="15"/>
      <c r="BK23" s="15"/>
      <c r="BL23" s="14"/>
      <c r="BM23" s="14"/>
      <c r="BN23" s="14"/>
      <c r="BO23" s="14"/>
      <c r="BP23" s="15"/>
      <c r="BR23" s="15"/>
      <c r="BS23" s="14"/>
      <c r="BT23" s="14"/>
      <c r="BU23" s="14"/>
      <c r="BV23" s="14"/>
      <c r="BW23" s="14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M23" s="15"/>
      <c r="DN23" s="15"/>
      <c r="DQ23" s="15"/>
      <c r="DR23" s="19"/>
      <c r="DS23" s="15"/>
      <c r="DT23" s="15"/>
      <c r="DU23" s="15"/>
      <c r="DV23" s="15"/>
      <c r="DW23" s="15"/>
      <c r="DX23" s="15"/>
      <c r="DY23" s="15"/>
      <c r="DZ23" s="15"/>
      <c r="EA23" s="15"/>
      <c r="EB23" s="14"/>
      <c r="EC23" s="40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39"/>
      <c r="ER23" s="46"/>
      <c r="ES23" s="46"/>
      <c r="ET23" s="45"/>
      <c r="EU23" s="44"/>
      <c r="EV23" s="44"/>
      <c r="EW23" s="44"/>
      <c r="EX23" s="44"/>
      <c r="EY23" s="43"/>
      <c r="EZ23" s="21"/>
      <c r="FA23" s="21"/>
      <c r="FB23" s="20"/>
    </row>
    <row r="24" spans="1:159" x14ac:dyDescent="0.3">
      <c r="A24" s="23"/>
      <c r="S24" s="15"/>
      <c r="T24" s="15"/>
      <c r="W24" s="41"/>
      <c r="X24" s="41"/>
      <c r="Y24" s="41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5"/>
      <c r="AP24" s="15"/>
      <c r="AQ24" s="14"/>
      <c r="AR24" s="14"/>
      <c r="AS24" s="14"/>
      <c r="AT24" s="14"/>
      <c r="AU24" s="15"/>
      <c r="AW24" s="13"/>
      <c r="AX24" s="14"/>
      <c r="AY24" s="14"/>
      <c r="AZ24" s="14"/>
      <c r="BA24" s="14"/>
      <c r="BB24" s="15"/>
      <c r="BD24" s="15"/>
      <c r="BE24" s="14"/>
      <c r="BF24" s="14"/>
      <c r="BG24" s="14"/>
      <c r="BH24" s="14"/>
      <c r="BI24" s="15"/>
      <c r="BK24" s="15"/>
      <c r="BL24" s="14"/>
      <c r="BM24" s="14"/>
      <c r="BN24" s="14"/>
      <c r="BO24" s="14"/>
      <c r="BP24" s="15"/>
      <c r="BR24" s="15"/>
      <c r="BS24" s="14"/>
      <c r="BT24" s="14"/>
      <c r="BU24" s="14"/>
      <c r="BV24" s="14"/>
      <c r="BW24" s="14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5"/>
      <c r="DM24" s="15"/>
      <c r="DN24" s="15"/>
      <c r="DQ24" s="15"/>
      <c r="DR24" s="14"/>
      <c r="DS24" s="15"/>
      <c r="DT24" s="15"/>
      <c r="DU24" s="15"/>
      <c r="DV24" s="15"/>
      <c r="DW24" s="15"/>
      <c r="DX24" s="15"/>
      <c r="DY24" s="15"/>
      <c r="DZ24" s="15"/>
      <c r="EA24" s="15"/>
      <c r="EB24" s="14"/>
      <c r="EC24" s="40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39"/>
      <c r="ER24" s="38"/>
      <c r="ES24" s="38"/>
      <c r="ET24" s="37"/>
      <c r="EU24" s="36"/>
      <c r="EV24" s="36"/>
      <c r="EW24" s="36"/>
      <c r="EX24" s="36"/>
      <c r="EY24" s="35"/>
      <c r="EZ24" s="21"/>
      <c r="FA24" s="21"/>
      <c r="FB24" s="5"/>
    </row>
    <row r="25" spans="1:159" x14ac:dyDescent="0.3">
      <c r="A25" s="23"/>
      <c r="S25" s="15"/>
      <c r="T25" s="15"/>
      <c r="W25" s="41"/>
      <c r="X25" s="41"/>
      <c r="Y25" s="41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5"/>
      <c r="AP25" s="15"/>
      <c r="AQ25" s="14"/>
      <c r="AR25" s="14"/>
      <c r="AS25" s="14"/>
      <c r="AT25" s="14"/>
      <c r="AU25" s="15"/>
      <c r="AW25" s="13"/>
      <c r="AX25" s="14"/>
      <c r="AY25" s="14"/>
      <c r="AZ25" s="14"/>
      <c r="BA25" s="14"/>
      <c r="BB25" s="15"/>
      <c r="BD25" s="15"/>
      <c r="BE25" s="14"/>
      <c r="BF25" s="14"/>
      <c r="BG25" s="14"/>
      <c r="BH25" s="14"/>
      <c r="BI25" s="15"/>
      <c r="BK25" s="15"/>
      <c r="BL25" s="14"/>
      <c r="BM25" s="14"/>
      <c r="BN25" s="14"/>
      <c r="BO25" s="14"/>
      <c r="BP25" s="15"/>
      <c r="BR25" s="15"/>
      <c r="BS25" s="14"/>
      <c r="BT25" s="14"/>
      <c r="BU25" s="14"/>
      <c r="BV25" s="14"/>
      <c r="BW25" s="14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5"/>
      <c r="DM25" s="15"/>
      <c r="DN25" s="15"/>
      <c r="DQ25" s="15"/>
      <c r="DR25" s="14"/>
      <c r="DS25" s="15"/>
      <c r="DT25" s="15"/>
      <c r="DU25" s="15"/>
      <c r="DV25" s="15"/>
      <c r="DW25" s="15"/>
      <c r="DX25" s="15"/>
      <c r="DY25" s="15"/>
      <c r="DZ25" s="15"/>
      <c r="EA25" s="15"/>
      <c r="EB25" s="14"/>
      <c r="EC25" s="40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39"/>
      <c r="ER25" s="38"/>
      <c r="ES25" s="38"/>
      <c r="ET25" s="37"/>
      <c r="EU25" s="36"/>
      <c r="EV25" s="36"/>
      <c r="EW25" s="36"/>
      <c r="EX25" s="36"/>
      <c r="EY25" s="35"/>
      <c r="EZ25" s="21"/>
      <c r="FA25" s="21"/>
      <c r="FB25" s="5"/>
    </row>
    <row r="26" spans="1:159" x14ac:dyDescent="0.3">
      <c r="A26" s="23"/>
      <c r="S26" s="15"/>
      <c r="T26" s="15"/>
      <c r="W26" s="41"/>
      <c r="X26" s="41"/>
      <c r="Y26" s="41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5"/>
      <c r="AP26" s="15"/>
      <c r="AQ26" s="14"/>
      <c r="AR26" s="14"/>
      <c r="AS26" s="14"/>
      <c r="AT26" s="14"/>
      <c r="AU26" s="15"/>
      <c r="AW26" s="13"/>
      <c r="AX26" s="14"/>
      <c r="AY26" s="14"/>
      <c r="AZ26" s="14"/>
      <c r="BA26" s="14"/>
      <c r="BB26" s="15"/>
      <c r="BD26" s="15"/>
      <c r="BE26" s="14"/>
      <c r="BF26" s="14"/>
      <c r="BG26" s="14"/>
      <c r="BH26" s="14"/>
      <c r="BI26" s="15"/>
      <c r="BK26" s="15"/>
      <c r="BL26" s="14"/>
      <c r="BM26" s="14"/>
      <c r="BN26" s="14"/>
      <c r="BO26" s="14"/>
      <c r="BP26" s="15"/>
      <c r="BR26" s="15"/>
      <c r="BS26" s="14"/>
      <c r="BT26" s="14"/>
      <c r="BU26" s="14"/>
      <c r="BV26" s="14"/>
      <c r="BW26" s="14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5"/>
      <c r="DM26" s="15"/>
      <c r="DN26" s="15"/>
      <c r="DQ26" s="15"/>
      <c r="DR26" s="14"/>
      <c r="DS26" s="15"/>
      <c r="DT26" s="15"/>
      <c r="DU26" s="15"/>
      <c r="DV26" s="15"/>
      <c r="DW26" s="15"/>
      <c r="DX26" s="15"/>
      <c r="DY26" s="15"/>
      <c r="DZ26" s="15"/>
      <c r="EA26" s="15"/>
      <c r="EB26" s="14"/>
      <c r="EC26" s="40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39"/>
      <c r="ER26" s="38"/>
      <c r="ES26" s="38"/>
      <c r="ET26" s="37"/>
      <c r="EU26" s="36"/>
      <c r="EV26" s="36"/>
      <c r="EW26" s="36"/>
      <c r="EX26" s="36"/>
      <c r="EY26" s="35"/>
      <c r="EZ26" s="21"/>
      <c r="FA26" s="21"/>
      <c r="FB26" s="5"/>
    </row>
    <row r="27" spans="1:159" x14ac:dyDescent="0.3">
      <c r="A27" s="23"/>
      <c r="DR27" s="22"/>
      <c r="EZ27" s="21"/>
      <c r="FA27" s="21"/>
      <c r="FB27" s="20"/>
    </row>
    <row r="28" spans="1:159" x14ac:dyDescent="0.3">
      <c r="A28" s="23"/>
      <c r="DR28" s="22"/>
      <c r="EZ28" s="21"/>
      <c r="FA28" s="21"/>
      <c r="FB28" s="20"/>
    </row>
    <row r="29" spans="1:159" x14ac:dyDescent="0.3">
      <c r="A29" s="23"/>
      <c r="DR29" s="22"/>
      <c r="EZ29" s="21"/>
      <c r="FA29" s="21"/>
      <c r="FB29" s="20"/>
    </row>
    <row r="30" spans="1:159" x14ac:dyDescent="0.3">
      <c r="A30" s="23"/>
      <c r="DR30" s="22"/>
      <c r="EZ30" s="21"/>
      <c r="FA30" s="21"/>
      <c r="FB30" s="20"/>
    </row>
    <row r="31" spans="1:159" x14ac:dyDescent="0.3">
      <c r="A31" s="23"/>
      <c r="DR31" s="22"/>
      <c r="EZ31" s="21"/>
      <c r="FA31" s="21"/>
      <c r="FB31" s="20"/>
    </row>
    <row r="32" spans="1:159" x14ac:dyDescent="0.3">
      <c r="A32" s="23"/>
      <c r="S32" s="15"/>
      <c r="T32" s="15"/>
      <c r="W32" s="41"/>
      <c r="X32" s="41"/>
      <c r="Y32" s="41"/>
      <c r="AB32" s="14"/>
      <c r="AJ32" s="14"/>
      <c r="AK32" s="14"/>
      <c r="AL32" s="14"/>
      <c r="AM32" s="14"/>
      <c r="AN32" s="15"/>
      <c r="AP32" s="15"/>
      <c r="AQ32" s="14"/>
      <c r="AR32" s="14"/>
      <c r="AS32" s="14"/>
      <c r="AT32" s="14"/>
      <c r="AU32" s="15"/>
      <c r="AW32" s="13"/>
      <c r="AX32" s="14"/>
      <c r="AY32" s="14"/>
      <c r="AZ32" s="14"/>
      <c r="BA32" s="14"/>
      <c r="BB32" s="15"/>
      <c r="BD32" s="15"/>
      <c r="BE32" s="14"/>
      <c r="BF32" s="14"/>
      <c r="BG32" s="14"/>
      <c r="BH32" s="14"/>
      <c r="BI32" s="15"/>
      <c r="BK32" s="15"/>
      <c r="BL32" s="14"/>
      <c r="BM32" s="14"/>
      <c r="BN32" s="14"/>
      <c r="BO32" s="14"/>
      <c r="BP32" s="15"/>
      <c r="BR32" s="15"/>
      <c r="BS32" s="14"/>
      <c r="BT32" s="14"/>
      <c r="BU32" s="14"/>
      <c r="BV32" s="14"/>
      <c r="BW32" s="14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M32" s="15"/>
      <c r="DN32" s="15"/>
      <c r="DQ32" s="15"/>
      <c r="DR32" s="49"/>
      <c r="DS32" s="15"/>
      <c r="DT32" s="15"/>
      <c r="DU32" s="15"/>
      <c r="DV32" s="15"/>
      <c r="DW32" s="15"/>
      <c r="DX32" s="15"/>
      <c r="DY32" s="15"/>
      <c r="DZ32" s="15"/>
      <c r="EA32" s="15"/>
      <c r="EB32" s="14"/>
      <c r="EC32" s="40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39"/>
      <c r="ER32" s="56"/>
      <c r="ES32" s="56"/>
      <c r="ET32" s="55"/>
      <c r="EU32" s="54"/>
      <c r="EV32" s="54"/>
      <c r="EW32" s="54"/>
      <c r="EX32" s="54"/>
      <c r="EY32" s="53"/>
      <c r="EZ32" s="21"/>
      <c r="FA32" s="21"/>
      <c r="FB32" s="5"/>
    </row>
    <row r="33" spans="1:159" x14ac:dyDescent="0.3">
      <c r="A33" s="23"/>
      <c r="S33" s="15"/>
      <c r="T33" s="15"/>
      <c r="W33" s="41"/>
      <c r="X33" s="41"/>
      <c r="Y33" s="41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5"/>
      <c r="AP33" s="15"/>
      <c r="AQ33" s="14"/>
      <c r="AR33" s="14"/>
      <c r="AS33" s="14"/>
      <c r="AT33" s="14"/>
      <c r="AU33" s="15"/>
      <c r="AW33" s="13"/>
      <c r="AX33" s="14"/>
      <c r="AY33" s="14"/>
      <c r="AZ33" s="14"/>
      <c r="BA33" s="14"/>
      <c r="BB33" s="15"/>
      <c r="BD33" s="15"/>
      <c r="BE33" s="14"/>
      <c r="BF33" s="14"/>
      <c r="BG33" s="14"/>
      <c r="BH33" s="14"/>
      <c r="BI33" s="15"/>
      <c r="BK33" s="15"/>
      <c r="BL33" s="14"/>
      <c r="BM33" s="14"/>
      <c r="BN33" s="14"/>
      <c r="BO33" s="14"/>
      <c r="BP33" s="15"/>
      <c r="BR33" s="15"/>
      <c r="BS33" s="14"/>
      <c r="BT33" s="14"/>
      <c r="BU33" s="14"/>
      <c r="BV33" s="14"/>
      <c r="BW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M33" s="15"/>
      <c r="DN33" s="15"/>
      <c r="DQ33" s="15"/>
      <c r="DR33" s="49"/>
      <c r="DS33" s="15"/>
      <c r="DT33" s="15"/>
      <c r="DU33" s="15"/>
      <c r="DV33" s="15"/>
      <c r="DW33" s="15"/>
      <c r="DX33" s="15"/>
      <c r="DY33" s="15"/>
      <c r="DZ33" s="15"/>
      <c r="EA33" s="15"/>
      <c r="EB33" s="14"/>
      <c r="EC33" s="40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39"/>
      <c r="ER33" s="46"/>
      <c r="ES33" s="46"/>
      <c r="ET33" s="45"/>
      <c r="EU33" s="44"/>
      <c r="EV33" s="44"/>
      <c r="EW33" s="44"/>
      <c r="EX33" s="44"/>
      <c r="EY33" s="43"/>
      <c r="EZ33" s="21"/>
      <c r="FA33" s="21"/>
      <c r="FB33" s="20"/>
    </row>
    <row r="34" spans="1:159" x14ac:dyDescent="0.3">
      <c r="A34" s="23"/>
      <c r="S34" s="15"/>
      <c r="T34" s="15"/>
      <c r="W34" s="41"/>
      <c r="X34" s="41"/>
      <c r="Y34" s="41"/>
      <c r="AJ34" s="14"/>
      <c r="AK34" s="14"/>
      <c r="AL34" s="14"/>
      <c r="AM34" s="14"/>
      <c r="AN34" s="15"/>
      <c r="AP34" s="15"/>
      <c r="AQ34" s="14"/>
      <c r="AR34" s="14"/>
      <c r="AS34" s="14"/>
      <c r="AT34" s="14"/>
      <c r="AU34" s="15"/>
      <c r="AW34" s="13"/>
      <c r="AX34" s="14"/>
      <c r="AY34" s="14"/>
      <c r="AZ34" s="14"/>
      <c r="BA34" s="14"/>
      <c r="BB34" s="15"/>
      <c r="BD34" s="15"/>
      <c r="BE34" s="14"/>
      <c r="BF34" s="14"/>
      <c r="BG34" s="14"/>
      <c r="BH34" s="14"/>
      <c r="BI34" s="15"/>
      <c r="BK34" s="15"/>
      <c r="BL34" s="14"/>
      <c r="BM34" s="14"/>
      <c r="BN34" s="14"/>
      <c r="BO34" s="14"/>
      <c r="BP34" s="15"/>
      <c r="BR34" s="15"/>
      <c r="BS34" s="14"/>
      <c r="BT34" s="14"/>
      <c r="BU34" s="14"/>
      <c r="BV34" s="14"/>
      <c r="BW34" s="1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M34" s="15"/>
      <c r="DN34" s="15"/>
      <c r="DQ34" s="15"/>
      <c r="DR34" s="42"/>
      <c r="DS34" s="15"/>
      <c r="DT34" s="15"/>
      <c r="DU34" s="15"/>
      <c r="DV34" s="15"/>
      <c r="DW34" s="15"/>
      <c r="DX34" s="15"/>
      <c r="DY34" s="15"/>
      <c r="DZ34" s="15"/>
      <c r="EA34" s="15"/>
      <c r="EB34" s="14"/>
      <c r="EC34" s="40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39"/>
      <c r="ER34" s="56"/>
      <c r="ES34" s="56"/>
      <c r="ET34" s="55"/>
      <c r="EU34" s="54"/>
      <c r="EV34" s="54"/>
      <c r="EW34" s="54"/>
      <c r="EX34" s="54"/>
      <c r="EY34" s="53"/>
      <c r="EZ34" s="21"/>
      <c r="FA34" s="21"/>
      <c r="FB34" s="5"/>
      <c r="FC34" s="60"/>
    </row>
    <row r="35" spans="1:159" x14ac:dyDescent="0.3">
      <c r="A35" s="23"/>
      <c r="S35" s="15"/>
      <c r="T35" s="15"/>
      <c r="W35" s="41"/>
      <c r="X35" s="41"/>
      <c r="Y35" s="41"/>
      <c r="AJ35" s="14"/>
      <c r="AK35" s="14"/>
      <c r="AL35" s="14"/>
      <c r="AM35" s="14"/>
      <c r="AN35" s="15"/>
      <c r="AP35" s="15"/>
      <c r="AQ35" s="14"/>
      <c r="AR35" s="14"/>
      <c r="AS35" s="14"/>
      <c r="AT35" s="14"/>
      <c r="AU35" s="15"/>
      <c r="AW35" s="13"/>
      <c r="AX35" s="14"/>
      <c r="AY35" s="14"/>
      <c r="AZ35" s="14"/>
      <c r="BA35" s="14"/>
      <c r="BB35" s="15"/>
      <c r="BD35" s="15"/>
      <c r="BE35" s="14"/>
      <c r="BF35" s="14"/>
      <c r="BG35" s="14"/>
      <c r="BH35" s="14"/>
      <c r="BI35" s="15"/>
      <c r="BK35" s="15"/>
      <c r="BL35" s="14"/>
      <c r="BM35" s="14"/>
      <c r="BN35" s="14"/>
      <c r="BO35" s="14"/>
      <c r="BP35" s="15"/>
      <c r="BR35" s="15"/>
      <c r="BS35" s="14"/>
      <c r="BT35" s="14"/>
      <c r="BU35" s="14"/>
      <c r="BV35" s="14"/>
      <c r="BW35" s="14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5"/>
      <c r="DM35" s="15"/>
      <c r="DN35" s="15"/>
      <c r="DQ35" s="15"/>
      <c r="DR35" s="42"/>
      <c r="DS35" s="15"/>
      <c r="DT35" s="15"/>
      <c r="DU35" s="15"/>
      <c r="DV35" s="15"/>
      <c r="DW35" s="15"/>
      <c r="DX35" s="15"/>
      <c r="DY35" s="15"/>
      <c r="DZ35" s="15"/>
      <c r="EA35" s="15"/>
      <c r="EB35" s="14"/>
      <c r="EC35" s="40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39"/>
      <c r="ER35" s="56"/>
      <c r="ES35" s="56"/>
      <c r="ET35" s="55"/>
      <c r="EU35" s="54"/>
      <c r="EV35" s="54"/>
      <c r="EW35" s="54"/>
      <c r="EX35" s="54"/>
      <c r="EY35" s="53"/>
      <c r="EZ35" s="21"/>
      <c r="FA35" s="21"/>
      <c r="FB35" s="5"/>
      <c r="FC35" s="60"/>
    </row>
    <row r="36" spans="1:159" x14ac:dyDescent="0.3">
      <c r="A36" s="23"/>
      <c r="S36" s="15"/>
      <c r="T36" s="15"/>
      <c r="W36" s="41"/>
      <c r="X36" s="41"/>
      <c r="Y36" s="41"/>
      <c r="AJ36" s="14"/>
      <c r="AK36" s="14"/>
      <c r="AL36" s="14"/>
      <c r="AM36" s="14"/>
      <c r="AN36" s="15"/>
      <c r="AP36" s="15"/>
      <c r="AQ36" s="14"/>
      <c r="AR36" s="14"/>
      <c r="AS36" s="14"/>
      <c r="AT36" s="14"/>
      <c r="AU36" s="15"/>
      <c r="AW36" s="13"/>
      <c r="AX36" s="14"/>
      <c r="AY36" s="14"/>
      <c r="AZ36" s="14"/>
      <c r="BA36" s="14"/>
      <c r="BB36" s="15"/>
      <c r="BD36" s="15"/>
      <c r="BE36" s="14"/>
      <c r="BF36" s="14"/>
      <c r="BG36" s="14"/>
      <c r="BH36" s="14"/>
      <c r="BI36" s="15"/>
      <c r="BK36" s="15"/>
      <c r="BL36" s="14"/>
      <c r="BM36" s="14"/>
      <c r="BN36" s="14"/>
      <c r="BO36" s="14"/>
      <c r="BP36" s="15"/>
      <c r="BR36" s="15"/>
      <c r="BS36" s="14"/>
      <c r="BT36" s="14"/>
      <c r="BU36" s="14"/>
      <c r="BV36" s="14"/>
      <c r="BW36" s="1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M36" s="15"/>
      <c r="DN36" s="15"/>
      <c r="DQ36" s="15"/>
      <c r="DR36" s="42"/>
      <c r="DS36" s="15"/>
      <c r="DT36" s="15"/>
      <c r="DU36" s="15"/>
      <c r="DV36" s="15"/>
      <c r="DW36" s="15"/>
      <c r="DX36" s="15"/>
      <c r="DY36" s="15"/>
      <c r="DZ36" s="15"/>
      <c r="EA36" s="15"/>
      <c r="EB36" s="14"/>
      <c r="EC36" s="40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39"/>
      <c r="ER36" s="46"/>
      <c r="ES36" s="46"/>
      <c r="ET36" s="45"/>
      <c r="EU36" s="44"/>
      <c r="EV36" s="44"/>
      <c r="EW36" s="44"/>
      <c r="EX36" s="44"/>
      <c r="EY36" s="43"/>
      <c r="EZ36" s="21"/>
      <c r="FA36" s="21"/>
      <c r="FB36" s="5"/>
    </row>
    <row r="37" spans="1:159" x14ac:dyDescent="0.3">
      <c r="A37" s="23"/>
      <c r="S37" s="15"/>
      <c r="T37" s="15"/>
      <c r="W37" s="41"/>
      <c r="X37" s="41"/>
      <c r="Y37" s="41"/>
      <c r="AJ37" s="14"/>
      <c r="AK37" s="14"/>
      <c r="AL37" s="14"/>
      <c r="AM37" s="14"/>
      <c r="AN37" s="15"/>
      <c r="AP37" s="15"/>
      <c r="AQ37" s="14"/>
      <c r="AR37" s="14"/>
      <c r="AS37" s="14"/>
      <c r="AT37" s="14"/>
      <c r="AU37" s="15"/>
      <c r="AW37" s="13"/>
      <c r="AX37" s="14"/>
      <c r="AY37" s="14"/>
      <c r="AZ37" s="14"/>
      <c r="BA37" s="14"/>
      <c r="BB37" s="15"/>
      <c r="BD37" s="15"/>
      <c r="BE37" s="14"/>
      <c r="BF37" s="14"/>
      <c r="BG37" s="14"/>
      <c r="BH37" s="14"/>
      <c r="BI37" s="15"/>
      <c r="BK37" s="15"/>
      <c r="BL37" s="14"/>
      <c r="BM37" s="14"/>
      <c r="BN37" s="14"/>
      <c r="BO37" s="14"/>
      <c r="BP37" s="15"/>
      <c r="BQ37" s="13"/>
      <c r="BR37" s="15"/>
      <c r="BS37" s="14"/>
      <c r="BT37" s="14"/>
      <c r="BU37" s="14"/>
      <c r="BV37" s="14"/>
      <c r="BW37" s="14"/>
      <c r="BX37" s="13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M37" s="15"/>
      <c r="DN37" s="15"/>
      <c r="DQ37" s="15"/>
      <c r="DR37" s="42"/>
      <c r="DS37" s="15"/>
      <c r="DT37" s="15"/>
      <c r="DU37" s="15"/>
      <c r="DV37" s="15"/>
      <c r="DW37" s="15"/>
      <c r="DX37" s="15"/>
      <c r="DY37" s="15"/>
      <c r="DZ37" s="15"/>
      <c r="EA37" s="15"/>
      <c r="EB37" s="14"/>
      <c r="EC37" s="40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39"/>
      <c r="ER37" s="46"/>
      <c r="ES37" s="46"/>
      <c r="ET37" s="45"/>
      <c r="EU37" s="44"/>
      <c r="EV37" s="44"/>
      <c r="EW37" s="44"/>
      <c r="EX37" s="44"/>
      <c r="EY37" s="43"/>
      <c r="EZ37" s="21"/>
      <c r="FA37" s="21"/>
      <c r="FB37" s="20"/>
    </row>
    <row r="38" spans="1:159" x14ac:dyDescent="0.3">
      <c r="A38" s="23"/>
      <c r="S38" s="15"/>
      <c r="T38" s="15"/>
      <c r="W38" s="41"/>
      <c r="X38" s="41"/>
      <c r="Y38" s="41"/>
      <c r="AJ38" s="14"/>
      <c r="AK38" s="14"/>
      <c r="AL38" s="14"/>
      <c r="AM38" s="14"/>
      <c r="AN38" s="15"/>
      <c r="AP38" s="15"/>
      <c r="AQ38" s="14"/>
      <c r="AR38" s="14"/>
      <c r="AS38" s="14"/>
      <c r="AT38" s="14"/>
      <c r="AU38" s="15"/>
      <c r="AW38" s="13"/>
      <c r="AX38" s="14"/>
      <c r="AY38" s="14"/>
      <c r="AZ38" s="14"/>
      <c r="BA38" s="14"/>
      <c r="BB38" s="15"/>
      <c r="BD38" s="15"/>
      <c r="BE38" s="14"/>
      <c r="BF38" s="14"/>
      <c r="BG38" s="14"/>
      <c r="BH38" s="14"/>
      <c r="BI38" s="15"/>
      <c r="BK38" s="15"/>
      <c r="BL38" s="14"/>
      <c r="BM38" s="14"/>
      <c r="BN38" s="14"/>
      <c r="BO38" s="14"/>
      <c r="BP38" s="15"/>
      <c r="BR38" s="15"/>
      <c r="BS38" s="14"/>
      <c r="BT38" s="14"/>
      <c r="BU38" s="14"/>
      <c r="BV38" s="14"/>
      <c r="BW38" s="14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M38" s="15"/>
      <c r="DN38" s="15"/>
      <c r="DQ38" s="15"/>
      <c r="DR38" s="42"/>
      <c r="DS38" s="15"/>
      <c r="DT38" s="15"/>
      <c r="DU38" s="15"/>
      <c r="DV38" s="15"/>
      <c r="DW38" s="15"/>
      <c r="DX38" s="15"/>
      <c r="DY38" s="15"/>
      <c r="DZ38" s="15"/>
      <c r="EA38" s="15"/>
      <c r="EB38" s="14"/>
      <c r="EC38" s="40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39"/>
      <c r="ER38" s="46"/>
      <c r="ES38" s="46"/>
      <c r="ET38" s="45"/>
      <c r="EU38" s="44"/>
      <c r="EV38" s="44"/>
      <c r="EW38" s="44"/>
      <c r="EX38" s="44"/>
      <c r="EY38" s="43"/>
      <c r="EZ38" s="21"/>
      <c r="FA38" s="21"/>
      <c r="FB38" s="20"/>
    </row>
    <row r="39" spans="1:159" x14ac:dyDescent="0.3">
      <c r="A39" s="23"/>
      <c r="S39" s="15"/>
      <c r="T39" s="15"/>
      <c r="W39" s="41"/>
      <c r="X39" s="41"/>
      <c r="Y39" s="41"/>
      <c r="AJ39" s="14"/>
      <c r="AK39" s="14"/>
      <c r="AL39" s="14"/>
      <c r="AM39" s="14"/>
      <c r="AN39" s="15"/>
      <c r="AP39" s="15"/>
      <c r="AQ39" s="14"/>
      <c r="AR39" s="14"/>
      <c r="AS39" s="14"/>
      <c r="AT39" s="14"/>
      <c r="AU39" s="15"/>
      <c r="AW39" s="13"/>
      <c r="AX39" s="14"/>
      <c r="AY39" s="14"/>
      <c r="AZ39" s="14"/>
      <c r="BA39" s="14"/>
      <c r="BB39" s="15"/>
      <c r="BD39" s="15"/>
      <c r="BE39" s="14"/>
      <c r="BF39" s="14"/>
      <c r="BG39" s="14"/>
      <c r="BH39" s="14"/>
      <c r="BI39" s="15"/>
      <c r="BK39" s="15"/>
      <c r="BL39" s="14"/>
      <c r="BM39" s="14"/>
      <c r="BN39" s="14"/>
      <c r="BO39" s="14"/>
      <c r="BP39" s="15"/>
      <c r="BR39" s="15"/>
      <c r="BS39" s="14"/>
      <c r="BT39" s="14"/>
      <c r="BU39" s="14"/>
      <c r="BV39" s="14"/>
      <c r="BW39" s="14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M39" s="15"/>
      <c r="DN39" s="15"/>
      <c r="DQ39" s="15"/>
      <c r="DR39" s="42"/>
      <c r="DS39" s="15"/>
      <c r="DT39" s="15"/>
      <c r="DU39" s="15"/>
      <c r="DV39" s="15"/>
      <c r="DW39" s="15"/>
      <c r="DX39" s="15"/>
      <c r="DY39" s="15"/>
      <c r="DZ39" s="15"/>
      <c r="EA39" s="15"/>
      <c r="EB39" s="14"/>
      <c r="EC39" s="40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39"/>
      <c r="ER39" s="46"/>
      <c r="ES39" s="46"/>
      <c r="ET39" s="45"/>
      <c r="EU39" s="44"/>
      <c r="EV39" s="44"/>
      <c r="EW39" s="44"/>
      <c r="EX39" s="44"/>
      <c r="EY39" s="43"/>
      <c r="EZ39" s="21"/>
      <c r="FA39" s="21"/>
      <c r="FB39" s="20"/>
    </row>
    <row r="40" spans="1:159" x14ac:dyDescent="0.3">
      <c r="A40" s="23"/>
      <c r="AJ40" s="9"/>
      <c r="AK40" s="9"/>
      <c r="AL40" s="9"/>
      <c r="AM40" s="9"/>
      <c r="AN40" s="13"/>
      <c r="AP40" s="9"/>
      <c r="DQ40" s="13"/>
      <c r="DR40" s="50"/>
      <c r="DS40" s="9"/>
      <c r="DT40" s="9"/>
      <c r="DU40" s="9"/>
      <c r="DV40" s="9"/>
      <c r="DW40" s="9"/>
      <c r="DX40" s="9"/>
      <c r="EZ40" s="21"/>
      <c r="FA40" s="21"/>
      <c r="FB40" s="20"/>
    </row>
    <row r="41" spans="1:159" x14ac:dyDescent="0.3">
      <c r="A41" s="23"/>
      <c r="DR41" s="22"/>
      <c r="EZ41" s="21"/>
      <c r="FA41" s="21"/>
      <c r="FB41" s="20"/>
    </row>
    <row r="42" spans="1:159" x14ac:dyDescent="0.3">
      <c r="A42" s="23"/>
      <c r="DR42" s="22"/>
      <c r="EZ42" s="21"/>
      <c r="FA42" s="21"/>
      <c r="FB42" s="20"/>
    </row>
    <row r="43" spans="1:159" x14ac:dyDescent="0.3">
      <c r="A43" s="23"/>
      <c r="DR43" s="22"/>
      <c r="EZ43" s="21"/>
      <c r="FA43" s="21"/>
      <c r="FB43" s="20"/>
    </row>
    <row r="44" spans="1:159" x14ac:dyDescent="0.3">
      <c r="A44" s="23"/>
      <c r="C44" s="49"/>
      <c r="D44" s="49"/>
      <c r="L44" s="59"/>
      <c r="S44" s="15"/>
      <c r="T44" s="15"/>
      <c r="W44" s="41"/>
      <c r="X44" s="41"/>
      <c r="Y44" s="41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5"/>
      <c r="AO44" s="14"/>
      <c r="AP44" s="15"/>
      <c r="AQ44" s="14"/>
      <c r="AR44" s="14"/>
      <c r="AS44" s="14"/>
      <c r="AT44" s="14"/>
      <c r="AU44" s="15"/>
      <c r="AV44" s="14"/>
      <c r="AW44" s="15"/>
      <c r="AX44" s="14"/>
      <c r="AY44" s="14"/>
      <c r="AZ44" s="14"/>
      <c r="BA44" s="14"/>
      <c r="BB44" s="15"/>
      <c r="BC44" s="14"/>
      <c r="BD44" s="15"/>
      <c r="BE44" s="14"/>
      <c r="BF44" s="14"/>
      <c r="BG44" s="14"/>
      <c r="BH44" s="14"/>
      <c r="BI44" s="15"/>
      <c r="BJ44" s="14"/>
      <c r="BK44" s="15"/>
      <c r="BL44" s="14"/>
      <c r="BM44" s="14"/>
      <c r="BN44" s="14"/>
      <c r="BO44" s="14"/>
      <c r="BP44" s="15"/>
      <c r="BQ44" s="14"/>
      <c r="BR44" s="15"/>
      <c r="BS44" s="14"/>
      <c r="BT44" s="14"/>
      <c r="BU44" s="14"/>
      <c r="BV44" s="14"/>
      <c r="BW44" s="14"/>
      <c r="BX44" s="14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4"/>
      <c r="DS44" s="15"/>
      <c r="DT44" s="15"/>
      <c r="DU44" s="15"/>
      <c r="DV44" s="15"/>
      <c r="DW44" s="15"/>
      <c r="DX44" s="15"/>
      <c r="DY44" s="15"/>
      <c r="DZ44" s="15"/>
      <c r="EA44" s="15"/>
      <c r="EB44" s="14"/>
      <c r="EC44" s="40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39"/>
      <c r="ER44" s="38"/>
      <c r="ES44" s="38"/>
      <c r="ET44" s="37"/>
      <c r="EU44" s="36"/>
      <c r="EV44" s="36"/>
      <c r="EW44" s="36"/>
      <c r="EX44" s="36"/>
      <c r="EY44" s="35"/>
      <c r="EZ44" s="21"/>
      <c r="FA44" s="21"/>
      <c r="FB44" s="21"/>
      <c r="FC44" s="14"/>
    </row>
    <row r="45" spans="1:159" x14ac:dyDescent="0.3">
      <c r="A45" s="23"/>
      <c r="S45" s="15"/>
      <c r="T45" s="15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5"/>
      <c r="AP45" s="15"/>
      <c r="AQ45" s="14"/>
      <c r="AR45" s="14"/>
      <c r="AS45" s="14"/>
      <c r="AT45" s="14"/>
      <c r="AU45" s="15"/>
      <c r="AW45" s="13"/>
      <c r="AX45" s="14"/>
      <c r="AY45" s="14"/>
      <c r="AZ45" s="14"/>
      <c r="BA45" s="14"/>
      <c r="BB45" s="15"/>
      <c r="BD45" s="15"/>
      <c r="BE45" s="14"/>
      <c r="BF45" s="14"/>
      <c r="BG45" s="14"/>
      <c r="BH45" s="14"/>
      <c r="BI45" s="15"/>
      <c r="BK45" s="15"/>
      <c r="BL45" s="14"/>
      <c r="BM45" s="14"/>
      <c r="BN45" s="14"/>
      <c r="BO45" s="14"/>
      <c r="BP45" s="15"/>
      <c r="BR45" s="15"/>
      <c r="BS45" s="14"/>
      <c r="BT45" s="14"/>
      <c r="BU45" s="14"/>
      <c r="BV45" s="14"/>
      <c r="BW45" s="14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M45" s="15"/>
      <c r="DN45" s="15"/>
      <c r="DQ45" s="15"/>
      <c r="DR45" s="58"/>
      <c r="DS45" s="15"/>
      <c r="DT45" s="15"/>
      <c r="DU45" s="15"/>
      <c r="DV45" s="15"/>
      <c r="DW45" s="15"/>
      <c r="DX45" s="15"/>
      <c r="DY45" s="15"/>
      <c r="DZ45" s="15"/>
      <c r="EA45" s="15"/>
      <c r="EB45" s="14"/>
      <c r="EC45" s="40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39"/>
      <c r="ER45" s="38"/>
      <c r="ES45" s="38"/>
      <c r="ET45" s="37"/>
      <c r="EU45" s="36"/>
      <c r="EV45" s="36"/>
      <c r="EW45" s="36"/>
      <c r="EX45" s="36"/>
      <c r="EY45" s="35"/>
      <c r="EZ45" s="21"/>
      <c r="FA45" s="21"/>
      <c r="FB45" s="20"/>
    </row>
    <row r="46" spans="1:159" s="51" customFormat="1" x14ac:dyDescent="0.3">
      <c r="A46" s="2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4"/>
      <c r="W46" s="14"/>
      <c r="X46" s="14"/>
      <c r="Y46" s="14"/>
      <c r="Z46" s="14"/>
      <c r="AA46" s="14"/>
      <c r="AB46" s="9"/>
      <c r="AC46" s="9"/>
      <c r="AD46" s="9"/>
      <c r="AE46" s="9"/>
      <c r="AF46" s="9"/>
      <c r="AG46" s="9"/>
      <c r="AH46" s="9"/>
      <c r="AI46" s="9"/>
      <c r="AJ46" s="5"/>
      <c r="AK46" s="5"/>
      <c r="AL46" s="5"/>
      <c r="AM46" s="5"/>
      <c r="AN46" s="11"/>
      <c r="AO46" s="9"/>
      <c r="AP46" s="5"/>
      <c r="AQ46" s="5"/>
      <c r="AR46" s="5"/>
      <c r="AS46" s="5"/>
      <c r="AT46" s="5"/>
      <c r="AU46" s="11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13"/>
      <c r="DJ46" s="13"/>
      <c r="DK46" s="13"/>
      <c r="DL46" s="13"/>
      <c r="DM46" s="13"/>
      <c r="DN46" s="13"/>
      <c r="DO46" s="13"/>
      <c r="DP46" s="13"/>
      <c r="DQ46" s="11"/>
      <c r="DR46" s="22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11"/>
      <c r="EG46" s="5"/>
      <c r="EH46" s="5"/>
      <c r="EI46" s="5"/>
      <c r="EJ46" s="5"/>
      <c r="EK46" s="11"/>
      <c r="EL46" s="5"/>
      <c r="EM46" s="5"/>
      <c r="EN46" s="5"/>
      <c r="EO46" s="5"/>
      <c r="EP46" s="11"/>
      <c r="EQ46" s="10"/>
      <c r="ER46" s="9"/>
      <c r="ES46" s="9"/>
      <c r="ET46" s="9"/>
      <c r="EU46" s="9"/>
      <c r="EV46" s="9"/>
      <c r="EW46" s="9"/>
      <c r="EX46" s="9"/>
      <c r="EY46" s="8"/>
      <c r="EZ46" s="21"/>
      <c r="FA46" s="21"/>
      <c r="FB46" s="20"/>
      <c r="FC46" s="5"/>
    </row>
    <row r="47" spans="1:159" x14ac:dyDescent="0.3">
      <c r="A47" s="23"/>
      <c r="S47" s="15"/>
      <c r="T47" s="15"/>
      <c r="AP47" s="15"/>
      <c r="AW47" s="13"/>
      <c r="BD47" s="15"/>
      <c r="BK47" s="15"/>
      <c r="BR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R47" s="22"/>
      <c r="DT47" s="57"/>
      <c r="EZ47" s="21"/>
      <c r="FA47" s="21"/>
      <c r="FB47" s="20"/>
    </row>
    <row r="48" spans="1:159" x14ac:dyDescent="0.3">
      <c r="A48" s="23"/>
      <c r="DR48" s="22"/>
      <c r="EZ48" s="21"/>
      <c r="FA48" s="21"/>
      <c r="FB48" s="20"/>
    </row>
    <row r="49" spans="1:159" x14ac:dyDescent="0.3">
      <c r="A49" s="23"/>
      <c r="S49" s="15"/>
      <c r="T49" s="15"/>
      <c r="W49" s="41"/>
      <c r="X49" s="41"/>
      <c r="Y49" s="41"/>
      <c r="AJ49" s="9"/>
      <c r="AK49" s="9"/>
      <c r="AL49" s="9"/>
      <c r="AM49" s="9"/>
      <c r="AN49" s="13"/>
      <c r="AP49" s="15"/>
      <c r="AQ49" s="9"/>
      <c r="AR49" s="9"/>
      <c r="AS49" s="9"/>
      <c r="AT49" s="9"/>
      <c r="AU49" s="13"/>
      <c r="AV49" s="9"/>
      <c r="AW49" s="13"/>
      <c r="BD49" s="15"/>
      <c r="DM49" s="15"/>
      <c r="DN49" s="15"/>
      <c r="DQ49" s="15"/>
      <c r="DR49" s="50"/>
      <c r="DS49" s="15"/>
      <c r="DT49" s="9"/>
      <c r="DU49" s="15"/>
      <c r="DV49" s="15"/>
      <c r="DW49" s="15"/>
      <c r="DX49" s="15"/>
      <c r="DY49" s="15"/>
      <c r="DZ49" s="15"/>
      <c r="EA49" s="15"/>
      <c r="EB49" s="14"/>
      <c r="EC49" s="40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39"/>
      <c r="ER49" s="38"/>
      <c r="ES49" s="38"/>
      <c r="ET49" s="37"/>
      <c r="EU49" s="36"/>
      <c r="EV49" s="36"/>
      <c r="EW49" s="36"/>
      <c r="EX49" s="36"/>
      <c r="EY49" s="35"/>
      <c r="EZ49" s="21"/>
      <c r="FA49" s="21"/>
      <c r="FB49" s="20"/>
    </row>
    <row r="50" spans="1:159" x14ac:dyDescent="0.3">
      <c r="A50" s="23"/>
      <c r="S50" s="15"/>
      <c r="T50" s="15"/>
      <c r="W50" s="41"/>
      <c r="X50" s="41"/>
      <c r="Y50" s="41"/>
      <c r="AJ50" s="9"/>
      <c r="AK50" s="9"/>
      <c r="AL50" s="9"/>
      <c r="AM50" s="9"/>
      <c r="AN50" s="13"/>
      <c r="AP50" s="15"/>
      <c r="AQ50" s="9"/>
      <c r="AR50" s="9"/>
      <c r="AS50" s="9"/>
      <c r="AT50" s="9"/>
      <c r="AU50" s="13"/>
      <c r="AV50" s="9"/>
      <c r="AW50" s="13"/>
      <c r="DM50" s="15"/>
      <c r="DN50" s="15"/>
      <c r="DQ50" s="15"/>
      <c r="DR50" s="50"/>
      <c r="DS50" s="15"/>
      <c r="DT50" s="9"/>
      <c r="DU50" s="15"/>
      <c r="DV50" s="15"/>
      <c r="DW50" s="15"/>
      <c r="DX50" s="15"/>
      <c r="DY50" s="15"/>
      <c r="DZ50" s="15"/>
      <c r="EA50" s="15"/>
      <c r="EB50" s="14"/>
      <c r="EC50" s="40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39"/>
      <c r="ER50" s="38"/>
      <c r="ES50" s="38"/>
      <c r="ET50" s="37"/>
      <c r="EU50" s="36"/>
      <c r="EV50" s="36"/>
      <c r="EW50" s="36"/>
      <c r="EX50" s="36"/>
      <c r="EY50" s="35"/>
      <c r="EZ50" s="21"/>
      <c r="FA50" s="21"/>
      <c r="FB50" s="20"/>
    </row>
    <row r="51" spans="1:159" x14ac:dyDescent="0.3">
      <c r="A51" s="23"/>
      <c r="S51" s="15"/>
      <c r="T51" s="15"/>
      <c r="W51" s="41"/>
      <c r="X51" s="41"/>
      <c r="Y51" s="41"/>
      <c r="AJ51" s="9"/>
      <c r="AK51" s="9"/>
      <c r="AL51" s="9"/>
      <c r="AM51" s="9"/>
      <c r="AN51" s="13"/>
      <c r="AP51" s="15"/>
      <c r="AQ51" s="9"/>
      <c r="AR51" s="9"/>
      <c r="AS51" s="9"/>
      <c r="AT51" s="9"/>
      <c r="AU51" s="13"/>
      <c r="AV51" s="9"/>
      <c r="AW51" s="13"/>
      <c r="BD51" s="15"/>
      <c r="BK51" s="13"/>
      <c r="DM51" s="15"/>
      <c r="DN51" s="15"/>
      <c r="DQ51" s="15"/>
      <c r="DR51" s="50"/>
      <c r="DS51" s="15"/>
      <c r="DT51" s="15"/>
      <c r="DU51" s="15"/>
      <c r="DV51" s="15"/>
      <c r="DW51" s="15"/>
      <c r="DX51" s="15"/>
      <c r="EB51" s="14"/>
      <c r="EC51" s="40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39"/>
      <c r="ER51" s="56"/>
      <c r="ES51" s="56"/>
      <c r="ET51" s="55"/>
      <c r="EU51" s="54"/>
      <c r="EV51" s="54"/>
      <c r="EW51" s="54"/>
      <c r="EX51" s="54"/>
      <c r="EY51" s="53"/>
      <c r="EZ51" s="21"/>
      <c r="FA51" s="21"/>
      <c r="FB51" s="20"/>
    </row>
    <row r="52" spans="1:159" x14ac:dyDescent="0.3">
      <c r="A52" s="23"/>
      <c r="S52" s="15"/>
      <c r="T52" s="15"/>
      <c r="W52" s="41"/>
      <c r="X52" s="41"/>
      <c r="Y52" s="41"/>
      <c r="AJ52" s="9"/>
      <c r="AK52" s="9"/>
      <c r="AL52" s="9"/>
      <c r="AM52" s="9"/>
      <c r="AN52" s="13"/>
      <c r="AP52" s="15"/>
      <c r="AQ52" s="9"/>
      <c r="AR52" s="9"/>
      <c r="AS52" s="9"/>
      <c r="AT52" s="9"/>
      <c r="AU52" s="13"/>
      <c r="AV52" s="9"/>
      <c r="AW52" s="13"/>
      <c r="DM52" s="15"/>
      <c r="DN52" s="15"/>
      <c r="DQ52" s="15"/>
      <c r="DR52" s="50"/>
      <c r="DS52" s="15"/>
      <c r="DT52" s="15"/>
      <c r="DU52" s="15"/>
      <c r="DV52" s="15"/>
      <c r="DW52" s="15"/>
      <c r="DX52" s="15"/>
      <c r="EB52" s="14"/>
      <c r="EC52" s="40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39"/>
      <c r="ER52" s="38"/>
      <c r="ES52" s="38"/>
      <c r="ET52" s="37"/>
      <c r="EU52" s="36"/>
      <c r="EV52" s="36"/>
      <c r="EW52" s="36"/>
      <c r="EX52" s="36"/>
      <c r="EY52" s="35"/>
      <c r="EZ52" s="21"/>
      <c r="FA52" s="21"/>
      <c r="FB52" s="20"/>
    </row>
    <row r="53" spans="1:159" x14ac:dyDescent="0.3">
      <c r="A53" s="23"/>
      <c r="S53" s="15"/>
      <c r="T53" s="15"/>
      <c r="W53" s="41"/>
      <c r="X53" s="41"/>
      <c r="Y53" s="41"/>
      <c r="AJ53" s="9"/>
      <c r="AK53" s="9"/>
      <c r="AL53" s="9"/>
      <c r="AM53" s="9"/>
      <c r="AN53" s="13"/>
      <c r="AP53" s="15"/>
      <c r="AQ53" s="9"/>
      <c r="AR53" s="9"/>
      <c r="AS53" s="9"/>
      <c r="AT53" s="9"/>
      <c r="AU53" s="13"/>
      <c r="AV53" s="9"/>
      <c r="AW53" s="13"/>
      <c r="DM53" s="15"/>
      <c r="DN53" s="15"/>
      <c r="DQ53" s="15"/>
      <c r="DR53" s="50"/>
      <c r="DS53" s="15"/>
      <c r="DT53" s="15"/>
      <c r="DU53" s="15"/>
      <c r="DV53" s="15"/>
      <c r="DW53" s="15"/>
      <c r="DX53" s="15"/>
      <c r="EB53" s="14"/>
      <c r="EC53" s="40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39"/>
      <c r="ER53" s="38"/>
      <c r="ES53" s="38"/>
      <c r="ET53" s="37"/>
      <c r="EU53" s="36"/>
      <c r="EV53" s="36"/>
      <c r="EW53" s="36"/>
      <c r="EX53" s="36"/>
      <c r="EY53" s="35"/>
      <c r="EZ53" s="21"/>
      <c r="FA53" s="21"/>
      <c r="FB53" s="20"/>
    </row>
    <row r="54" spans="1:159" x14ac:dyDescent="0.3">
      <c r="A54" s="23"/>
      <c r="S54" s="15"/>
      <c r="T54" s="15"/>
      <c r="W54" s="41"/>
      <c r="X54" s="41"/>
      <c r="Y54" s="41"/>
      <c r="AJ54" s="9"/>
      <c r="AK54" s="9"/>
      <c r="AL54" s="9"/>
      <c r="AM54" s="9"/>
      <c r="AN54" s="15"/>
      <c r="AP54" s="15"/>
      <c r="AQ54" s="9"/>
      <c r="AR54" s="9"/>
      <c r="AS54" s="9"/>
      <c r="AT54" s="9"/>
      <c r="AU54" s="15"/>
      <c r="AV54" s="9"/>
      <c r="AW54" s="13"/>
      <c r="DM54" s="15"/>
      <c r="DN54" s="15"/>
      <c r="DQ54" s="15"/>
      <c r="DR54" s="50"/>
      <c r="DS54" s="15"/>
      <c r="DT54" s="15"/>
      <c r="DU54" s="15"/>
      <c r="DV54" s="15"/>
      <c r="DW54" s="15"/>
      <c r="DX54" s="15"/>
      <c r="EB54" s="14"/>
      <c r="EC54" s="40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39"/>
      <c r="ER54" s="56"/>
      <c r="ES54" s="56"/>
      <c r="ET54" s="55"/>
      <c r="EU54" s="54"/>
      <c r="EV54" s="54"/>
      <c r="EW54" s="54"/>
      <c r="EX54" s="54"/>
      <c r="EY54" s="53"/>
      <c r="EZ54" s="21"/>
      <c r="FA54" s="21"/>
      <c r="FB54" s="20"/>
    </row>
    <row r="55" spans="1:159" s="51" customFormat="1" x14ac:dyDescent="0.3">
      <c r="A55" s="2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4"/>
      <c r="W55" s="41"/>
      <c r="X55" s="41"/>
      <c r="Y55" s="41"/>
      <c r="Z55" s="14"/>
      <c r="AA55" s="14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13"/>
      <c r="AO55" s="9"/>
      <c r="AP55" s="15"/>
      <c r="AQ55" s="9"/>
      <c r="AR55" s="9"/>
      <c r="AS55" s="9"/>
      <c r="AT55" s="9"/>
      <c r="AU55" s="13"/>
      <c r="AV55" s="9"/>
      <c r="AW55" s="13"/>
      <c r="AX55" s="5"/>
      <c r="AY55" s="5"/>
      <c r="AZ55" s="5"/>
      <c r="BA55" s="5"/>
      <c r="BB55" s="5"/>
      <c r="BC55" s="5"/>
      <c r="BD55" s="1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13"/>
      <c r="DJ55" s="13"/>
      <c r="DK55" s="13"/>
      <c r="DL55" s="13"/>
      <c r="DM55" s="15"/>
      <c r="DN55" s="15"/>
      <c r="DO55" s="13"/>
      <c r="DP55" s="13"/>
      <c r="DQ55" s="15"/>
      <c r="DR55" s="50"/>
      <c r="DS55" s="15"/>
      <c r="DT55" s="9"/>
      <c r="DU55" s="15"/>
      <c r="DV55" s="15"/>
      <c r="DW55" s="15"/>
      <c r="DX55" s="15"/>
      <c r="DY55" s="5"/>
      <c r="DZ55" s="5"/>
      <c r="EA55" s="5"/>
      <c r="EB55" s="14"/>
      <c r="EC55" s="40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39"/>
      <c r="ER55" s="38"/>
      <c r="ES55" s="38"/>
      <c r="ET55" s="37"/>
      <c r="EU55" s="36"/>
      <c r="EV55" s="36"/>
      <c r="EW55" s="36"/>
      <c r="EX55" s="36"/>
      <c r="EY55" s="35"/>
      <c r="EZ55" s="21"/>
      <c r="FA55" s="21"/>
      <c r="FB55" s="20"/>
      <c r="FC55" s="5"/>
    </row>
    <row r="56" spans="1:159" ht="25.95" customHeight="1" x14ac:dyDescent="0.3">
      <c r="A56" s="23"/>
      <c r="S56" s="15"/>
      <c r="T56" s="15"/>
      <c r="W56" s="41"/>
      <c r="X56" s="41"/>
      <c r="Y56" s="41"/>
      <c r="AJ56" s="9"/>
      <c r="AK56" s="9"/>
      <c r="AL56" s="9"/>
      <c r="AM56" s="9"/>
      <c r="AN56" s="13"/>
      <c r="AP56" s="15"/>
      <c r="AQ56" s="9"/>
      <c r="AR56" s="9"/>
      <c r="AS56" s="9"/>
      <c r="AT56" s="9"/>
      <c r="AU56" s="13"/>
      <c r="AV56" s="9"/>
      <c r="AW56" s="13"/>
      <c r="BD56" s="15"/>
      <c r="DM56" s="15"/>
      <c r="DN56" s="15"/>
      <c r="DQ56" s="15"/>
      <c r="DR56" s="50"/>
      <c r="DS56" s="15"/>
      <c r="DT56" s="9"/>
      <c r="DU56" s="15"/>
      <c r="DV56" s="15"/>
      <c r="DW56" s="15"/>
      <c r="DX56" s="15"/>
      <c r="EB56" s="14"/>
      <c r="EC56" s="40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39"/>
      <c r="ER56" s="38"/>
      <c r="ES56" s="38"/>
      <c r="ET56" s="37"/>
      <c r="EU56" s="36"/>
      <c r="EV56" s="36"/>
      <c r="EW56" s="36"/>
      <c r="EX56" s="36"/>
      <c r="EY56" s="35"/>
      <c r="EZ56" s="21"/>
      <c r="FA56" s="21"/>
      <c r="FB56" s="20"/>
    </row>
    <row r="57" spans="1:159" x14ac:dyDescent="0.3">
      <c r="A57" s="23"/>
      <c r="S57" s="15"/>
      <c r="T57" s="15"/>
      <c r="W57" s="41"/>
      <c r="X57" s="41"/>
      <c r="Y57" s="41"/>
      <c r="AJ57" s="9"/>
      <c r="AK57" s="9"/>
      <c r="AL57" s="9"/>
      <c r="AM57" s="9"/>
      <c r="AN57" s="13"/>
      <c r="AO57" s="52"/>
      <c r="AP57" s="15"/>
      <c r="AQ57" s="9"/>
      <c r="AR57" s="9"/>
      <c r="AS57" s="9"/>
      <c r="AT57" s="9"/>
      <c r="AU57" s="13"/>
      <c r="AV57" s="9"/>
      <c r="AW57" s="13"/>
      <c r="BD57" s="15"/>
      <c r="DM57" s="15"/>
      <c r="DN57" s="15"/>
      <c r="DQ57" s="15"/>
      <c r="DR57" s="50"/>
      <c r="DS57" s="15"/>
      <c r="DT57" s="9"/>
      <c r="DU57" s="15"/>
      <c r="DV57" s="15"/>
      <c r="DW57" s="15"/>
      <c r="DX57" s="15"/>
      <c r="EB57" s="14"/>
      <c r="EC57" s="40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39"/>
      <c r="ER57" s="38"/>
      <c r="ES57" s="38"/>
      <c r="ET57" s="37"/>
      <c r="EU57" s="36"/>
      <c r="EV57" s="36"/>
      <c r="EW57" s="36"/>
      <c r="EX57" s="36"/>
      <c r="EY57" s="35"/>
      <c r="EZ57" s="21"/>
      <c r="FA57" s="21"/>
      <c r="FB57" s="20"/>
    </row>
    <row r="58" spans="1:159" x14ac:dyDescent="0.3">
      <c r="A58" s="23"/>
      <c r="S58" s="15"/>
      <c r="T58" s="15"/>
      <c r="W58" s="41"/>
      <c r="X58" s="41"/>
      <c r="Y58" s="41"/>
      <c r="AJ58" s="9"/>
      <c r="AK58" s="9"/>
      <c r="AL58" s="9"/>
      <c r="AM58" s="9"/>
      <c r="AN58" s="13"/>
      <c r="AP58" s="15"/>
      <c r="AQ58" s="9"/>
      <c r="AR58" s="9"/>
      <c r="AS58" s="9"/>
      <c r="AT58" s="9"/>
      <c r="AU58" s="13"/>
      <c r="AV58" s="9"/>
      <c r="DM58" s="15"/>
      <c r="DN58" s="15"/>
      <c r="DQ58" s="15"/>
      <c r="DR58" s="50"/>
      <c r="DS58" s="15"/>
      <c r="DT58" s="9"/>
      <c r="DU58" s="15"/>
      <c r="DV58" s="15"/>
      <c r="DW58" s="15"/>
      <c r="DX58" s="15"/>
      <c r="EB58" s="14"/>
      <c r="EC58" s="40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39"/>
      <c r="ER58" s="38"/>
      <c r="ES58" s="38"/>
      <c r="ET58" s="37"/>
      <c r="EU58" s="36"/>
      <c r="EV58" s="36"/>
      <c r="EW58" s="36"/>
      <c r="EX58" s="36"/>
      <c r="EY58" s="35"/>
      <c r="EZ58" s="21"/>
      <c r="FA58" s="21"/>
      <c r="FB58" s="20"/>
    </row>
    <row r="59" spans="1:159" x14ac:dyDescent="0.3">
      <c r="A59" s="23"/>
      <c r="S59" s="15"/>
      <c r="T59" s="15"/>
      <c r="W59" s="41"/>
      <c r="X59" s="41"/>
      <c r="Y59" s="41"/>
      <c r="AJ59" s="9"/>
      <c r="AK59" s="9"/>
      <c r="AL59" s="9"/>
      <c r="AM59" s="9"/>
      <c r="AN59" s="13"/>
      <c r="AP59" s="15"/>
      <c r="AQ59" s="9"/>
      <c r="AR59" s="9"/>
      <c r="AS59" s="9"/>
      <c r="AT59" s="9"/>
      <c r="AU59" s="13"/>
      <c r="AV59" s="9"/>
      <c r="DM59" s="15"/>
      <c r="DN59" s="15"/>
      <c r="DQ59" s="15"/>
      <c r="DR59" s="50"/>
      <c r="DS59" s="15"/>
      <c r="DT59" s="13"/>
      <c r="DU59" s="15"/>
      <c r="DV59" s="15"/>
      <c r="DW59" s="15"/>
      <c r="DX59" s="15"/>
      <c r="EB59" s="14"/>
      <c r="EC59" s="40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39"/>
      <c r="ER59" s="46"/>
      <c r="ES59" s="46"/>
      <c r="ET59" s="45"/>
      <c r="EU59" s="44"/>
      <c r="EV59" s="44"/>
      <c r="EW59" s="44"/>
      <c r="EX59" s="44"/>
      <c r="EY59" s="43"/>
      <c r="EZ59" s="21"/>
      <c r="FA59" s="21"/>
      <c r="FB59" s="20"/>
    </row>
    <row r="60" spans="1:159" s="51" customFormat="1" x14ac:dyDescent="0.3">
      <c r="A60" s="2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4"/>
      <c r="W60" s="41"/>
      <c r="X60" s="41"/>
      <c r="Y60" s="41"/>
      <c r="Z60" s="14"/>
      <c r="AA60" s="14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13"/>
      <c r="AO60" s="9"/>
      <c r="AP60" s="15"/>
      <c r="AQ60" s="9"/>
      <c r="AR60" s="9"/>
      <c r="AS60" s="9"/>
      <c r="AT60" s="9"/>
      <c r="AU60" s="13"/>
      <c r="AV60" s="9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13"/>
      <c r="DJ60" s="13"/>
      <c r="DK60" s="13"/>
      <c r="DL60" s="13"/>
      <c r="DM60" s="15"/>
      <c r="DN60" s="15"/>
      <c r="DO60" s="13"/>
      <c r="DP60" s="13"/>
      <c r="DQ60" s="15"/>
      <c r="DR60" s="50"/>
      <c r="DS60" s="15"/>
      <c r="DT60" s="13"/>
      <c r="DU60" s="15"/>
      <c r="DV60" s="15"/>
      <c r="DW60" s="15"/>
      <c r="DX60" s="15"/>
      <c r="DY60" s="5"/>
      <c r="DZ60" s="5"/>
      <c r="EA60" s="5"/>
      <c r="EB60" s="14"/>
      <c r="EC60" s="40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39"/>
      <c r="ER60" s="38"/>
      <c r="ES60" s="38"/>
      <c r="ET60" s="37"/>
      <c r="EU60" s="36"/>
      <c r="EV60" s="36"/>
      <c r="EW60" s="36"/>
      <c r="EX60" s="36"/>
      <c r="EY60" s="35"/>
      <c r="EZ60" s="21"/>
      <c r="FA60" s="21"/>
      <c r="FB60" s="20"/>
      <c r="FC60" s="5"/>
    </row>
    <row r="61" spans="1:159" x14ac:dyDescent="0.3">
      <c r="A61" s="23"/>
      <c r="S61" s="15"/>
      <c r="T61" s="15"/>
      <c r="W61" s="41"/>
      <c r="X61" s="41"/>
      <c r="Y61" s="41"/>
      <c r="AJ61" s="9"/>
      <c r="AK61" s="9"/>
      <c r="AL61" s="9"/>
      <c r="AM61" s="9"/>
      <c r="AN61" s="13"/>
      <c r="AP61" s="15"/>
      <c r="AQ61" s="9"/>
      <c r="AR61" s="9"/>
      <c r="AS61" s="9"/>
      <c r="AT61" s="9"/>
      <c r="AU61" s="13"/>
      <c r="AV61" s="9"/>
      <c r="DM61" s="15"/>
      <c r="DN61" s="15"/>
      <c r="DQ61" s="15"/>
      <c r="DR61" s="50"/>
      <c r="DS61" s="15"/>
      <c r="DT61" s="13"/>
      <c r="DU61" s="15"/>
      <c r="DV61" s="15"/>
      <c r="DW61" s="15"/>
      <c r="DX61" s="15"/>
      <c r="EB61" s="14"/>
      <c r="EC61" s="40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39"/>
      <c r="ER61" s="38"/>
      <c r="ES61" s="38"/>
      <c r="ET61" s="37"/>
      <c r="EU61" s="36"/>
      <c r="EV61" s="36"/>
      <c r="EW61" s="36"/>
      <c r="EX61" s="36"/>
      <c r="EY61" s="35"/>
      <c r="EZ61" s="21"/>
      <c r="FA61" s="21"/>
      <c r="FB61" s="20"/>
    </row>
    <row r="62" spans="1:159" ht="19.05" customHeight="1" x14ac:dyDescent="0.3">
      <c r="A62" s="23"/>
      <c r="S62" s="15"/>
      <c r="T62" s="15"/>
      <c r="W62" s="41"/>
      <c r="X62" s="41"/>
      <c r="Y62" s="41"/>
      <c r="AJ62" s="9"/>
      <c r="AK62" s="9"/>
      <c r="AL62" s="9"/>
      <c r="AM62" s="9"/>
      <c r="AN62" s="13"/>
      <c r="AP62" s="15"/>
      <c r="AQ62" s="9"/>
      <c r="AR62" s="9"/>
      <c r="AS62" s="9"/>
      <c r="AT62" s="9"/>
      <c r="AU62" s="13"/>
      <c r="AV62" s="9"/>
      <c r="AW62" s="13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M62" s="15"/>
      <c r="DN62" s="15"/>
      <c r="DQ62" s="15"/>
      <c r="DR62" s="50"/>
      <c r="DS62" s="15"/>
      <c r="DT62" s="13"/>
      <c r="DU62" s="15"/>
      <c r="DV62" s="15"/>
      <c r="DW62" s="15"/>
      <c r="DX62" s="15"/>
      <c r="EB62" s="14"/>
      <c r="EC62" s="40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39"/>
      <c r="ER62" s="38"/>
      <c r="ES62" s="38"/>
      <c r="ET62" s="37"/>
      <c r="EU62" s="36"/>
      <c r="EV62" s="36"/>
      <c r="EW62" s="36"/>
      <c r="EX62" s="36"/>
      <c r="EY62" s="35"/>
      <c r="EZ62" s="21"/>
      <c r="FA62" s="21"/>
      <c r="FB62" s="20"/>
    </row>
    <row r="63" spans="1:159" x14ac:dyDescent="0.3">
      <c r="A63" s="23"/>
      <c r="S63" s="15"/>
      <c r="T63" s="15"/>
      <c r="W63" s="41"/>
      <c r="X63" s="41"/>
      <c r="Y63" s="41"/>
      <c r="AJ63" s="9"/>
      <c r="AK63" s="9"/>
      <c r="AL63" s="9"/>
      <c r="AM63" s="9"/>
      <c r="AN63" s="13"/>
      <c r="AP63" s="15"/>
      <c r="AQ63" s="9"/>
      <c r="AR63" s="9"/>
      <c r="AS63" s="9"/>
      <c r="AT63" s="9"/>
      <c r="AU63" s="13"/>
      <c r="AV63" s="9"/>
      <c r="AW63" s="13"/>
      <c r="AX63" s="9"/>
      <c r="AY63" s="9"/>
      <c r="AZ63" s="9"/>
      <c r="BA63" s="9"/>
      <c r="BB63" s="13"/>
      <c r="BC63" s="9"/>
      <c r="BD63" s="13"/>
      <c r="BE63" s="9"/>
      <c r="BF63" s="9"/>
      <c r="BG63" s="9"/>
      <c r="BH63" s="9"/>
      <c r="BI63" s="13"/>
      <c r="BJ63" s="9"/>
      <c r="BK63" s="13"/>
      <c r="BL63" s="9"/>
      <c r="BM63" s="9"/>
      <c r="BN63" s="9"/>
      <c r="BO63" s="9"/>
      <c r="BP63" s="13"/>
      <c r="BQ63" s="9"/>
      <c r="BR63" s="13"/>
      <c r="BS63" s="9"/>
      <c r="BT63" s="9"/>
      <c r="BU63" s="9"/>
      <c r="BV63" s="9"/>
      <c r="BW63" s="9"/>
      <c r="BX63" s="9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M63" s="15"/>
      <c r="DN63" s="15"/>
      <c r="DQ63" s="15"/>
      <c r="DR63" s="50"/>
      <c r="DS63" s="15"/>
      <c r="DT63" s="13"/>
      <c r="DU63" s="15"/>
      <c r="DV63" s="15"/>
      <c r="DW63" s="15"/>
      <c r="DX63" s="15"/>
      <c r="DY63" s="15"/>
      <c r="DZ63" s="15"/>
      <c r="EA63" s="15"/>
      <c r="EB63" s="14"/>
      <c r="EC63" s="40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39"/>
      <c r="ER63" s="38"/>
      <c r="ES63" s="38"/>
      <c r="ET63" s="37"/>
      <c r="EU63" s="36"/>
      <c r="EV63" s="36"/>
      <c r="EW63" s="36"/>
      <c r="EX63" s="36"/>
      <c r="EY63" s="35"/>
      <c r="EZ63" s="21"/>
      <c r="FA63" s="21"/>
      <c r="FB63" s="20"/>
    </row>
    <row r="64" spans="1:159" x14ac:dyDescent="0.3">
      <c r="A64" s="23"/>
      <c r="S64" s="15"/>
      <c r="T64" s="15"/>
      <c r="W64" s="41"/>
      <c r="X64" s="41"/>
      <c r="Y64" s="41"/>
      <c r="AJ64" s="9"/>
      <c r="AK64" s="9"/>
      <c r="AL64" s="9"/>
      <c r="AM64" s="9"/>
      <c r="AN64" s="13"/>
      <c r="AP64" s="15"/>
      <c r="AQ64" s="9"/>
      <c r="AR64" s="9"/>
      <c r="AS64" s="9"/>
      <c r="AT64" s="9"/>
      <c r="AU64" s="13"/>
      <c r="AV64" s="9"/>
      <c r="AW64" s="13"/>
      <c r="AX64" s="9"/>
      <c r="AY64" s="9"/>
      <c r="AZ64" s="9"/>
      <c r="BA64" s="9"/>
      <c r="BB64" s="9"/>
      <c r="BC64" s="9"/>
      <c r="BD64" s="15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M64" s="15"/>
      <c r="DN64" s="15"/>
      <c r="DQ64" s="15"/>
      <c r="DR64" s="42"/>
      <c r="DS64" s="15"/>
      <c r="DT64" s="15"/>
      <c r="DU64" s="15"/>
      <c r="DV64" s="15"/>
      <c r="DW64" s="15"/>
      <c r="DX64" s="15"/>
      <c r="DY64" s="15"/>
      <c r="DZ64" s="15"/>
      <c r="EA64" s="15"/>
      <c r="EB64" s="14"/>
      <c r="EC64" s="40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39"/>
      <c r="ER64" s="38"/>
      <c r="ES64" s="38"/>
      <c r="ET64" s="37"/>
      <c r="EU64" s="36"/>
      <c r="EV64" s="36"/>
      <c r="EW64" s="36"/>
      <c r="EX64" s="36"/>
      <c r="EY64" s="35"/>
      <c r="EZ64" s="21"/>
      <c r="FA64" s="21"/>
      <c r="FB64" s="20"/>
    </row>
    <row r="65" spans="1:159" x14ac:dyDescent="0.3">
      <c r="A65" s="23"/>
      <c r="S65" s="15"/>
      <c r="T65" s="15"/>
      <c r="W65" s="41"/>
      <c r="X65" s="41"/>
      <c r="Y65" s="41"/>
      <c r="AB65" s="14"/>
      <c r="AC65" s="14"/>
      <c r="AD65" s="14"/>
      <c r="AE65" s="14"/>
      <c r="AF65" s="14"/>
      <c r="AG65" s="14"/>
      <c r="AH65" s="14"/>
      <c r="AI65" s="14"/>
      <c r="AJ65" s="9"/>
      <c r="AK65" s="9"/>
      <c r="AL65" s="9"/>
      <c r="AM65" s="9"/>
      <c r="AN65" s="13"/>
      <c r="AP65" s="15"/>
      <c r="AQ65" s="9"/>
      <c r="AR65" s="9"/>
      <c r="AS65" s="9"/>
      <c r="AT65" s="9"/>
      <c r="AU65" s="13"/>
      <c r="AV65" s="9"/>
      <c r="AW65" s="13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M65" s="15"/>
      <c r="DN65" s="15"/>
      <c r="DQ65" s="15"/>
      <c r="DR65" s="50"/>
      <c r="DS65" s="15"/>
      <c r="DT65" s="15"/>
      <c r="DU65" s="15"/>
      <c r="DV65" s="15"/>
      <c r="DW65" s="15"/>
      <c r="DX65" s="15"/>
      <c r="DY65" s="15"/>
      <c r="DZ65" s="15"/>
      <c r="EA65" s="15"/>
      <c r="EB65" s="14"/>
      <c r="EC65" s="40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39"/>
      <c r="ER65" s="38"/>
      <c r="ES65" s="38"/>
      <c r="ET65" s="37"/>
      <c r="EU65" s="36"/>
      <c r="EV65" s="36"/>
      <c r="EW65" s="36"/>
      <c r="EX65" s="36"/>
      <c r="EY65" s="35"/>
      <c r="EZ65" s="21"/>
      <c r="FA65" s="21"/>
      <c r="FB65" s="20"/>
    </row>
    <row r="66" spans="1:159" x14ac:dyDescent="0.3">
      <c r="A66" s="23"/>
      <c r="S66" s="15"/>
      <c r="T66" s="15"/>
      <c r="W66" s="41"/>
      <c r="X66" s="41"/>
      <c r="Y66" s="41"/>
      <c r="AB66" s="14"/>
      <c r="AC66" s="14"/>
      <c r="AD66" s="14"/>
      <c r="AE66" s="14"/>
      <c r="AF66" s="14"/>
      <c r="AG66" s="14"/>
      <c r="AH66" s="14"/>
      <c r="AI66" s="14"/>
      <c r="AJ66" s="9"/>
      <c r="AK66" s="9"/>
      <c r="AL66" s="9"/>
      <c r="AM66" s="9"/>
      <c r="AN66" s="13"/>
      <c r="AP66" s="15"/>
      <c r="AQ66" s="9"/>
      <c r="AR66" s="9"/>
      <c r="AS66" s="9"/>
      <c r="AT66" s="9"/>
      <c r="AU66" s="13"/>
      <c r="AV66" s="9"/>
      <c r="AW66" s="13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M66" s="15"/>
      <c r="DN66" s="15"/>
      <c r="DQ66" s="15"/>
      <c r="DR66" s="50"/>
      <c r="DS66" s="15"/>
      <c r="DT66" s="15"/>
      <c r="DU66" s="15"/>
      <c r="DV66" s="15"/>
      <c r="DW66" s="15"/>
      <c r="DX66" s="15"/>
      <c r="DY66" s="15"/>
      <c r="DZ66" s="15"/>
      <c r="EA66" s="15"/>
      <c r="EB66" s="14"/>
      <c r="EC66" s="40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39"/>
      <c r="ER66" s="38"/>
      <c r="ES66" s="38"/>
      <c r="ET66" s="37"/>
      <c r="EU66" s="36"/>
      <c r="EV66" s="36"/>
      <c r="EW66" s="36"/>
      <c r="EX66" s="36"/>
      <c r="EY66" s="35"/>
      <c r="EZ66" s="21"/>
      <c r="FA66" s="21"/>
      <c r="FB66" s="20"/>
    </row>
    <row r="67" spans="1:159" x14ac:dyDescent="0.3">
      <c r="A67" s="23"/>
      <c r="S67" s="15"/>
      <c r="T67" s="15"/>
      <c r="W67" s="41"/>
      <c r="X67" s="41"/>
      <c r="Y67" s="41"/>
      <c r="AJ67" s="9"/>
      <c r="AK67" s="9"/>
      <c r="AL67" s="9"/>
      <c r="AM67" s="9"/>
      <c r="AN67" s="13"/>
      <c r="AP67" s="15"/>
      <c r="AQ67" s="9"/>
      <c r="AR67" s="9"/>
      <c r="AS67" s="9"/>
      <c r="AT67" s="9"/>
      <c r="AU67" s="13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M67" s="15"/>
      <c r="DN67" s="15"/>
      <c r="DQ67" s="15"/>
      <c r="DR67" s="50"/>
      <c r="DS67" s="15"/>
      <c r="DT67" s="13"/>
      <c r="DU67" s="15"/>
      <c r="DV67" s="15"/>
      <c r="DW67" s="15"/>
      <c r="DX67" s="15"/>
      <c r="DY67" s="15"/>
      <c r="DZ67" s="15"/>
      <c r="EA67" s="15"/>
      <c r="EB67" s="14"/>
      <c r="EC67" s="40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39"/>
      <c r="ER67" s="38"/>
      <c r="ES67" s="38"/>
      <c r="ET67" s="37"/>
      <c r="EU67" s="36"/>
      <c r="EV67" s="36"/>
      <c r="EW67" s="36"/>
      <c r="EX67" s="36"/>
      <c r="EY67" s="35"/>
      <c r="EZ67" s="21"/>
      <c r="FA67" s="21"/>
      <c r="FB67" s="20"/>
    </row>
    <row r="68" spans="1:159" x14ac:dyDescent="0.3">
      <c r="A68" s="23"/>
      <c r="S68" s="15"/>
      <c r="T68" s="15"/>
      <c r="W68" s="41"/>
      <c r="X68" s="41"/>
      <c r="Y68" s="41"/>
      <c r="AJ68" s="14"/>
      <c r="AK68" s="14"/>
      <c r="AL68" s="14"/>
      <c r="AM68" s="14"/>
      <c r="AN68" s="15"/>
      <c r="AP68" s="15"/>
      <c r="AQ68" s="14"/>
      <c r="AR68" s="14"/>
      <c r="AS68" s="14"/>
      <c r="AT68" s="14"/>
      <c r="AU68" s="15"/>
      <c r="AW68" s="13"/>
      <c r="AX68" s="14"/>
      <c r="AY68" s="14"/>
      <c r="AZ68" s="14"/>
      <c r="BA68" s="14"/>
      <c r="BB68" s="15"/>
      <c r="BD68" s="15"/>
      <c r="BE68" s="14"/>
      <c r="BF68" s="14"/>
      <c r="BG68" s="14"/>
      <c r="BH68" s="14"/>
      <c r="BI68" s="15"/>
      <c r="BK68" s="15"/>
      <c r="BL68" s="14"/>
      <c r="BM68" s="14"/>
      <c r="BN68" s="14"/>
      <c r="BO68" s="14"/>
      <c r="BP68" s="15"/>
      <c r="BR68" s="15"/>
      <c r="BS68" s="14"/>
      <c r="BT68" s="14"/>
      <c r="BU68" s="14"/>
      <c r="BV68" s="14"/>
      <c r="BW68" s="14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J68" s="5"/>
      <c r="DK68" s="5"/>
      <c r="DL68" s="5"/>
      <c r="DM68" s="15"/>
      <c r="DN68" s="15"/>
      <c r="DO68" s="5"/>
      <c r="DP68" s="5"/>
      <c r="DQ68" s="15"/>
      <c r="DR68" s="14"/>
      <c r="DS68" s="15"/>
      <c r="DT68" s="15"/>
      <c r="DU68" s="15"/>
      <c r="DV68" s="15"/>
      <c r="DW68" s="15"/>
      <c r="DX68" s="15"/>
      <c r="DY68" s="15"/>
      <c r="DZ68" s="15"/>
      <c r="EA68" s="15"/>
      <c r="EB68" s="14"/>
      <c r="EC68" s="40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39"/>
      <c r="ER68" s="38"/>
      <c r="ES68" s="38"/>
      <c r="ET68" s="37"/>
      <c r="EU68" s="36"/>
      <c r="EV68" s="36"/>
      <c r="EW68" s="36"/>
      <c r="EX68" s="36"/>
      <c r="EY68" s="35"/>
      <c r="EZ68" s="21"/>
      <c r="FA68" s="21"/>
      <c r="FB68" s="20"/>
    </row>
    <row r="69" spans="1:159" x14ac:dyDescent="0.3">
      <c r="A69" s="23"/>
      <c r="S69" s="15"/>
      <c r="T69" s="15"/>
      <c r="W69" s="41"/>
      <c r="X69" s="41"/>
      <c r="Y69" s="41"/>
      <c r="AJ69" s="14"/>
      <c r="AK69" s="14"/>
      <c r="AL69" s="14"/>
      <c r="AM69" s="14"/>
      <c r="AN69" s="15"/>
      <c r="AP69" s="15"/>
      <c r="AQ69" s="14"/>
      <c r="AR69" s="14"/>
      <c r="AS69" s="14"/>
      <c r="AT69" s="14"/>
      <c r="AU69" s="15"/>
      <c r="AW69" s="13"/>
      <c r="AX69" s="14"/>
      <c r="AY69" s="14"/>
      <c r="AZ69" s="14"/>
      <c r="BA69" s="14"/>
      <c r="BB69" s="15"/>
      <c r="BD69" s="15"/>
      <c r="BE69" s="14"/>
      <c r="BF69" s="14"/>
      <c r="BG69" s="14"/>
      <c r="BH69" s="14"/>
      <c r="BI69" s="15"/>
      <c r="BK69" s="15"/>
      <c r="BL69" s="14"/>
      <c r="BM69" s="14"/>
      <c r="BN69" s="14"/>
      <c r="BO69" s="14"/>
      <c r="BP69" s="15"/>
      <c r="BR69" s="15"/>
      <c r="BS69" s="14"/>
      <c r="BT69" s="14"/>
      <c r="BU69" s="14"/>
      <c r="BV69" s="14"/>
      <c r="BW69" s="14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M69" s="15"/>
      <c r="DN69" s="15"/>
      <c r="DQ69" s="15"/>
      <c r="DR69" s="49"/>
      <c r="DS69" s="15"/>
      <c r="DT69" s="15"/>
      <c r="DU69" s="15"/>
      <c r="DV69" s="15"/>
      <c r="DW69" s="15"/>
      <c r="DX69" s="15"/>
      <c r="DY69" s="15"/>
      <c r="DZ69" s="15"/>
      <c r="EA69" s="15"/>
      <c r="EB69" s="14"/>
      <c r="EC69" s="40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39"/>
      <c r="ER69" s="38"/>
      <c r="ES69" s="38"/>
      <c r="ET69" s="37"/>
      <c r="EU69" s="36"/>
      <c r="EV69" s="36"/>
      <c r="EW69" s="36"/>
      <c r="EX69" s="36"/>
      <c r="EY69" s="35"/>
      <c r="EZ69" s="21"/>
      <c r="FA69" s="21"/>
      <c r="FB69" s="20"/>
    </row>
    <row r="70" spans="1:159" x14ac:dyDescent="0.3">
      <c r="A70" s="23"/>
      <c r="S70" s="15"/>
      <c r="T70" s="15"/>
      <c r="W70" s="41"/>
      <c r="X70" s="41"/>
      <c r="Y70" s="41"/>
      <c r="AJ70" s="14"/>
      <c r="AK70" s="14"/>
      <c r="AL70" s="14"/>
      <c r="AM70" s="14"/>
      <c r="AN70" s="15"/>
      <c r="AP70" s="15"/>
      <c r="AQ70" s="14"/>
      <c r="AR70" s="14"/>
      <c r="AS70" s="14"/>
      <c r="AT70" s="14"/>
      <c r="AU70" s="15"/>
      <c r="AW70" s="13"/>
      <c r="AX70" s="14"/>
      <c r="AY70" s="14"/>
      <c r="AZ70" s="14"/>
      <c r="BA70" s="14"/>
      <c r="BB70" s="15"/>
      <c r="BD70" s="15"/>
      <c r="BE70" s="14"/>
      <c r="BF70" s="14"/>
      <c r="BG70" s="14"/>
      <c r="BH70" s="14"/>
      <c r="BI70" s="15"/>
      <c r="BK70" s="15"/>
      <c r="BL70" s="14"/>
      <c r="BM70" s="14"/>
      <c r="BN70" s="14"/>
      <c r="BO70" s="14"/>
      <c r="BP70" s="15"/>
      <c r="BR70" s="15"/>
      <c r="BS70" s="14"/>
      <c r="BT70" s="14"/>
      <c r="BU70" s="14"/>
      <c r="BV70" s="14"/>
      <c r="BW70" s="14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M70" s="15"/>
      <c r="DN70" s="15"/>
      <c r="DQ70" s="15"/>
      <c r="DR70" s="49"/>
      <c r="DS70" s="15"/>
      <c r="DT70" s="15"/>
      <c r="DU70" s="15"/>
      <c r="DV70" s="15"/>
      <c r="DW70" s="15"/>
      <c r="DX70" s="15"/>
      <c r="DY70" s="15"/>
      <c r="DZ70" s="15"/>
      <c r="EA70" s="15"/>
      <c r="EB70" s="14"/>
      <c r="EC70" s="40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39"/>
      <c r="ER70" s="46"/>
      <c r="ES70" s="46"/>
      <c r="ET70" s="45"/>
      <c r="EU70" s="44"/>
      <c r="EV70" s="44"/>
      <c r="EW70" s="44"/>
      <c r="EX70" s="44"/>
      <c r="EY70" s="43"/>
      <c r="EZ70" s="21"/>
      <c r="FA70" s="21"/>
      <c r="FB70" s="20"/>
    </row>
    <row r="71" spans="1:159" x14ac:dyDescent="0.3">
      <c r="A71" s="23"/>
      <c r="S71" s="15"/>
      <c r="T71" s="15"/>
      <c r="W71" s="41"/>
      <c r="X71" s="41"/>
      <c r="Y71" s="41"/>
      <c r="AJ71" s="14"/>
      <c r="AK71" s="14"/>
      <c r="AL71" s="14"/>
      <c r="AM71" s="14"/>
      <c r="AN71" s="15"/>
      <c r="AP71" s="15"/>
      <c r="AQ71" s="14"/>
      <c r="AR71" s="14"/>
      <c r="AS71" s="14"/>
      <c r="AT71" s="14"/>
      <c r="AU71" s="15"/>
      <c r="AW71" s="13"/>
      <c r="AX71" s="14"/>
      <c r="AY71" s="14"/>
      <c r="AZ71" s="14"/>
      <c r="BA71" s="14"/>
      <c r="BB71" s="15"/>
      <c r="BD71" s="15"/>
      <c r="BE71" s="14"/>
      <c r="BF71" s="14"/>
      <c r="BG71" s="14"/>
      <c r="BH71" s="14"/>
      <c r="BI71" s="15"/>
      <c r="BK71" s="15"/>
      <c r="BL71" s="14"/>
      <c r="BM71" s="14"/>
      <c r="BN71" s="14"/>
      <c r="BO71" s="14"/>
      <c r="BP71" s="15"/>
      <c r="BR71" s="15"/>
      <c r="BS71" s="14"/>
      <c r="BT71" s="14"/>
      <c r="BU71" s="14"/>
      <c r="BV71" s="14"/>
      <c r="BW71" s="14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M71" s="15"/>
      <c r="DN71" s="15"/>
      <c r="DQ71" s="15"/>
      <c r="DR71" s="14"/>
      <c r="DS71" s="15"/>
      <c r="DT71" s="15"/>
      <c r="DU71" s="15"/>
      <c r="DV71" s="15"/>
      <c r="DW71" s="15"/>
      <c r="DX71" s="15"/>
      <c r="DY71" s="15"/>
      <c r="DZ71" s="15"/>
      <c r="EA71" s="15"/>
      <c r="EB71" s="14"/>
      <c r="EC71" s="40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39"/>
      <c r="ER71" s="38"/>
      <c r="ES71" s="38"/>
      <c r="ET71" s="37"/>
      <c r="EU71" s="36"/>
      <c r="EV71" s="36"/>
      <c r="EW71" s="36"/>
      <c r="EX71" s="36"/>
      <c r="EY71" s="35"/>
      <c r="EZ71" s="21"/>
      <c r="FA71" s="21"/>
      <c r="FB71" s="5"/>
    </row>
    <row r="72" spans="1:159" x14ac:dyDescent="0.3">
      <c r="A72" s="23"/>
      <c r="S72" s="15"/>
      <c r="T72" s="15"/>
      <c r="W72" s="41"/>
      <c r="X72" s="41"/>
      <c r="Y72" s="41"/>
      <c r="AJ72" s="14"/>
      <c r="AK72" s="14"/>
      <c r="AL72" s="14"/>
      <c r="AM72" s="14"/>
      <c r="AN72" s="15"/>
      <c r="AP72" s="15"/>
      <c r="AQ72" s="14"/>
      <c r="AR72" s="14"/>
      <c r="AS72" s="14"/>
      <c r="AT72" s="14"/>
      <c r="AU72" s="15"/>
      <c r="AW72" s="13"/>
      <c r="AX72" s="14"/>
      <c r="AY72" s="14"/>
      <c r="AZ72" s="14"/>
      <c r="BA72" s="14"/>
      <c r="BB72" s="15"/>
      <c r="BD72" s="15"/>
      <c r="BE72" s="14"/>
      <c r="BF72" s="14"/>
      <c r="BG72" s="14"/>
      <c r="BH72" s="14"/>
      <c r="BI72" s="15"/>
      <c r="BK72" s="15"/>
      <c r="BL72" s="14"/>
      <c r="BM72" s="14"/>
      <c r="BN72" s="14"/>
      <c r="BO72" s="14"/>
      <c r="BP72" s="15"/>
      <c r="BR72" s="15"/>
      <c r="BS72" s="14"/>
      <c r="BT72" s="14"/>
      <c r="BU72" s="14"/>
      <c r="BV72" s="14"/>
      <c r="BW72" s="14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M72" s="15"/>
      <c r="DN72" s="15"/>
      <c r="DQ72" s="15"/>
      <c r="DR72" s="47"/>
      <c r="DS72" s="15"/>
      <c r="DT72" s="15"/>
      <c r="DU72" s="15"/>
      <c r="DV72" s="15"/>
      <c r="DW72" s="15"/>
      <c r="DX72" s="15"/>
      <c r="DY72" s="15"/>
      <c r="DZ72" s="15"/>
      <c r="EA72" s="15"/>
      <c r="EB72" s="14"/>
      <c r="EC72" s="40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39"/>
      <c r="ER72" s="46"/>
      <c r="ES72" s="46"/>
      <c r="ET72" s="45"/>
      <c r="EU72" s="44"/>
      <c r="EV72" s="44"/>
      <c r="EW72" s="44"/>
      <c r="EX72" s="44"/>
      <c r="EY72" s="43"/>
      <c r="EZ72" s="21"/>
      <c r="FA72" s="21"/>
      <c r="FB72" s="20"/>
    </row>
    <row r="73" spans="1:159" x14ac:dyDescent="0.3">
      <c r="A73" s="23"/>
      <c r="S73" s="15"/>
      <c r="T73" s="15"/>
      <c r="W73" s="41"/>
      <c r="X73" s="41"/>
      <c r="Y73" s="41"/>
      <c r="AJ73" s="14"/>
      <c r="AK73" s="14"/>
      <c r="AL73" s="14"/>
      <c r="AM73" s="14"/>
      <c r="AN73" s="15"/>
      <c r="AP73" s="15"/>
      <c r="AQ73" s="14"/>
      <c r="AR73" s="14"/>
      <c r="AS73" s="14"/>
      <c r="AT73" s="14"/>
      <c r="AU73" s="15"/>
      <c r="AW73" s="13"/>
      <c r="AX73" s="14"/>
      <c r="AY73" s="14"/>
      <c r="AZ73" s="14"/>
      <c r="BA73" s="14"/>
      <c r="BB73" s="15"/>
      <c r="BD73" s="15"/>
      <c r="BE73" s="14"/>
      <c r="BF73" s="14"/>
      <c r="BG73" s="14"/>
      <c r="BH73" s="14"/>
      <c r="BI73" s="15"/>
      <c r="BK73" s="15"/>
      <c r="BL73" s="14"/>
      <c r="BM73" s="14"/>
      <c r="BN73" s="14"/>
      <c r="BO73" s="14"/>
      <c r="BP73" s="15"/>
      <c r="BR73" s="15"/>
      <c r="BS73" s="14"/>
      <c r="BT73" s="14"/>
      <c r="BU73" s="14"/>
      <c r="BV73" s="14"/>
      <c r="BW73" s="14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5"/>
      <c r="DM73" s="15"/>
      <c r="DN73" s="15"/>
      <c r="DQ73" s="15"/>
      <c r="DR73" s="42"/>
      <c r="DS73" s="15"/>
      <c r="DT73" s="15"/>
      <c r="DU73" s="15"/>
      <c r="DV73" s="15"/>
      <c r="DW73" s="15"/>
      <c r="DX73" s="15"/>
      <c r="DY73" s="15"/>
      <c r="DZ73" s="15"/>
      <c r="EA73" s="15"/>
      <c r="EB73" s="14"/>
      <c r="EC73" s="40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39"/>
      <c r="ER73" s="38"/>
      <c r="ES73" s="38"/>
      <c r="ET73" s="37"/>
      <c r="EU73" s="36"/>
      <c r="EV73" s="36"/>
      <c r="EW73" s="36"/>
      <c r="EX73" s="36"/>
      <c r="EY73" s="35"/>
      <c r="EZ73" s="21"/>
      <c r="FA73" s="21"/>
      <c r="FB73" s="5"/>
    </row>
    <row r="74" spans="1:159" x14ac:dyDescent="0.3">
      <c r="A74" s="23"/>
      <c r="S74" s="15"/>
      <c r="T74" s="15"/>
      <c r="W74" s="41"/>
      <c r="X74" s="41"/>
      <c r="Y74" s="41"/>
      <c r="AC74" s="5"/>
      <c r="AD74" s="5"/>
      <c r="AE74" s="5"/>
      <c r="AF74" s="5"/>
      <c r="AG74" s="5"/>
      <c r="AH74" s="5"/>
      <c r="AI74" s="5"/>
      <c r="AJ74" s="14"/>
      <c r="AK74" s="14"/>
      <c r="AL74" s="14"/>
      <c r="AM74" s="14"/>
      <c r="AN74" s="15"/>
      <c r="AP74" s="15"/>
      <c r="AQ74" s="14"/>
      <c r="AR74" s="14"/>
      <c r="AS74" s="14"/>
      <c r="AT74" s="14"/>
      <c r="AU74" s="15"/>
      <c r="AW74" s="13"/>
      <c r="AX74" s="14"/>
      <c r="AY74" s="14"/>
      <c r="AZ74" s="14"/>
      <c r="BA74" s="14"/>
      <c r="BB74" s="15"/>
      <c r="BD74" s="15"/>
      <c r="BE74" s="14"/>
      <c r="BF74" s="14"/>
      <c r="BG74" s="14"/>
      <c r="BH74" s="14"/>
      <c r="BI74" s="15"/>
      <c r="BK74" s="15"/>
      <c r="BL74" s="14"/>
      <c r="BM74" s="14"/>
      <c r="BN74" s="14"/>
      <c r="BO74" s="14"/>
      <c r="BP74" s="15"/>
      <c r="BR74" s="15"/>
      <c r="BS74" s="14"/>
      <c r="BT74" s="14"/>
      <c r="BU74" s="14"/>
      <c r="BV74" s="14"/>
      <c r="BW74" s="14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5"/>
      <c r="DM74" s="15"/>
      <c r="DN74" s="15"/>
      <c r="DQ74" s="15"/>
      <c r="DR74" s="14"/>
      <c r="DS74" s="15"/>
      <c r="DT74" s="15"/>
      <c r="DU74" s="15"/>
      <c r="DV74" s="15"/>
      <c r="DW74" s="15"/>
      <c r="DX74" s="15"/>
      <c r="DY74" s="15"/>
      <c r="DZ74" s="15"/>
      <c r="EA74" s="15"/>
      <c r="EB74" s="14"/>
      <c r="EC74" s="40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39"/>
      <c r="ER74" s="38"/>
      <c r="ES74" s="38"/>
      <c r="ET74" s="37"/>
      <c r="EU74" s="36"/>
      <c r="EV74" s="36"/>
      <c r="EW74" s="36"/>
      <c r="EX74" s="36"/>
      <c r="EY74" s="35"/>
      <c r="EZ74" s="21"/>
      <c r="FA74" s="21"/>
      <c r="FB74" s="5"/>
    </row>
    <row r="75" spans="1:159" x14ac:dyDescent="0.3">
      <c r="A75" s="23"/>
      <c r="S75" s="15"/>
      <c r="T75" s="15"/>
      <c r="W75" s="41"/>
      <c r="X75" s="41"/>
      <c r="Y75" s="41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5"/>
      <c r="AP75" s="15"/>
      <c r="AQ75" s="14"/>
      <c r="AR75" s="14"/>
      <c r="AS75" s="14"/>
      <c r="AT75" s="14"/>
      <c r="AU75" s="15"/>
      <c r="AW75" s="13"/>
      <c r="AX75" s="14"/>
      <c r="AY75" s="14"/>
      <c r="AZ75" s="14"/>
      <c r="BA75" s="14"/>
      <c r="BB75" s="15"/>
      <c r="BD75" s="15"/>
      <c r="BE75" s="14"/>
      <c r="BF75" s="14"/>
      <c r="BG75" s="14"/>
      <c r="BH75" s="14"/>
      <c r="BI75" s="15"/>
      <c r="BK75" s="15"/>
      <c r="BL75" s="14"/>
      <c r="BM75" s="14"/>
      <c r="BN75" s="14"/>
      <c r="BO75" s="14"/>
      <c r="BP75" s="15"/>
      <c r="BR75" s="15"/>
      <c r="BS75" s="14"/>
      <c r="BT75" s="14"/>
      <c r="BU75" s="14"/>
      <c r="BV75" s="14"/>
      <c r="BW75" s="14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M75" s="15"/>
      <c r="DN75" s="15"/>
      <c r="DQ75" s="15"/>
      <c r="DR75" s="14"/>
      <c r="DS75" s="15"/>
      <c r="DT75" s="15"/>
      <c r="DU75" s="15"/>
      <c r="DV75" s="15"/>
      <c r="DW75" s="15"/>
      <c r="DX75" s="15"/>
      <c r="DY75" s="15"/>
      <c r="DZ75" s="15"/>
      <c r="EA75" s="15"/>
      <c r="EB75" s="14"/>
      <c r="EC75" s="40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39"/>
      <c r="ER75" s="38"/>
      <c r="ES75" s="38"/>
      <c r="ET75" s="37"/>
      <c r="EU75" s="36"/>
      <c r="EV75" s="36"/>
      <c r="EW75" s="36"/>
      <c r="EX75" s="36"/>
      <c r="EY75" s="35"/>
      <c r="EZ75" s="21"/>
      <c r="FA75" s="21"/>
      <c r="FB75" s="20"/>
    </row>
    <row r="76" spans="1:159" x14ac:dyDescent="0.3">
      <c r="A76" s="23"/>
      <c r="S76" s="15"/>
      <c r="T76" s="15"/>
      <c r="W76" s="41"/>
      <c r="X76" s="41"/>
      <c r="Y76" s="41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5"/>
      <c r="AP76" s="15"/>
      <c r="AQ76" s="14"/>
      <c r="AR76" s="14"/>
      <c r="AS76" s="14"/>
      <c r="AT76" s="14"/>
      <c r="AU76" s="15"/>
      <c r="AW76" s="13"/>
      <c r="AX76" s="14"/>
      <c r="AY76" s="14"/>
      <c r="AZ76" s="14"/>
      <c r="BA76" s="14"/>
      <c r="BB76" s="15"/>
      <c r="BD76" s="15"/>
      <c r="BE76" s="14"/>
      <c r="BF76" s="14"/>
      <c r="BG76" s="14"/>
      <c r="BH76" s="14"/>
      <c r="BI76" s="15"/>
      <c r="BK76" s="15"/>
      <c r="BL76" s="14"/>
      <c r="BM76" s="14"/>
      <c r="BN76" s="14"/>
      <c r="BO76" s="14"/>
      <c r="BP76" s="15"/>
      <c r="BR76" s="15"/>
      <c r="BS76" s="14"/>
      <c r="BT76" s="14"/>
      <c r="BU76" s="14"/>
      <c r="BV76" s="14"/>
      <c r="BW76" s="14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M76" s="15"/>
      <c r="DN76" s="15"/>
      <c r="DQ76" s="15"/>
      <c r="DR76" s="14"/>
      <c r="DS76" s="15"/>
      <c r="DT76" s="15"/>
      <c r="DU76" s="15"/>
      <c r="DV76" s="15"/>
      <c r="DW76" s="15"/>
      <c r="DX76" s="15"/>
      <c r="DY76" s="15"/>
      <c r="DZ76" s="15"/>
      <c r="EA76" s="15"/>
      <c r="EB76" s="14"/>
      <c r="EC76" s="40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39"/>
      <c r="ER76" s="38"/>
      <c r="ES76" s="38"/>
      <c r="ET76" s="37"/>
      <c r="EU76" s="36"/>
      <c r="EV76" s="36"/>
      <c r="EW76" s="36"/>
      <c r="EX76" s="36"/>
      <c r="EY76" s="35"/>
      <c r="EZ76" s="21"/>
      <c r="FA76" s="21"/>
      <c r="FB76" s="20"/>
      <c r="FC76" s="48"/>
    </row>
    <row r="77" spans="1:159" x14ac:dyDescent="0.3">
      <c r="A77" s="23"/>
      <c r="S77" s="15"/>
      <c r="T77" s="15"/>
      <c r="W77" s="41"/>
      <c r="X77" s="41"/>
      <c r="Y77" s="41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5"/>
      <c r="AP77" s="15"/>
      <c r="AQ77" s="14"/>
      <c r="AR77" s="14"/>
      <c r="AS77" s="14"/>
      <c r="AT77" s="14"/>
      <c r="AU77" s="15"/>
      <c r="AW77" s="13"/>
      <c r="AX77" s="14"/>
      <c r="AY77" s="14"/>
      <c r="AZ77" s="14"/>
      <c r="BA77" s="14"/>
      <c r="BB77" s="15"/>
      <c r="BD77" s="15"/>
      <c r="BE77" s="14"/>
      <c r="BF77" s="14"/>
      <c r="BG77" s="14"/>
      <c r="BH77" s="14"/>
      <c r="BI77" s="15"/>
      <c r="BK77" s="15"/>
      <c r="BL77" s="14"/>
      <c r="BM77" s="14"/>
      <c r="BN77" s="14"/>
      <c r="BO77" s="14"/>
      <c r="BP77" s="15"/>
      <c r="BR77" s="15"/>
      <c r="BS77" s="14"/>
      <c r="BT77" s="14"/>
      <c r="BU77" s="14"/>
      <c r="BV77" s="14"/>
      <c r="BW77" s="14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M77" s="15"/>
      <c r="DN77" s="15"/>
      <c r="DQ77" s="15"/>
      <c r="DR77" s="14"/>
      <c r="DS77" s="15"/>
      <c r="DT77" s="15"/>
      <c r="DU77" s="15"/>
      <c r="DV77" s="15"/>
      <c r="DW77" s="15"/>
      <c r="DX77" s="15"/>
      <c r="DY77" s="15"/>
      <c r="DZ77" s="15"/>
      <c r="EA77" s="15"/>
      <c r="EB77" s="14"/>
      <c r="EC77" s="40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39"/>
      <c r="ER77" s="38"/>
      <c r="ES77" s="38"/>
      <c r="ET77" s="37"/>
      <c r="EU77" s="36"/>
      <c r="EV77" s="36"/>
      <c r="EW77" s="36"/>
      <c r="EX77" s="36"/>
      <c r="EY77" s="35"/>
      <c r="EZ77" s="21"/>
      <c r="FA77" s="21"/>
      <c r="FB77" s="5"/>
    </row>
    <row r="78" spans="1:159" x14ac:dyDescent="0.3">
      <c r="A78" s="23"/>
      <c r="S78" s="15"/>
      <c r="T78" s="15"/>
      <c r="W78" s="41"/>
      <c r="X78" s="41"/>
      <c r="Y78" s="41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5"/>
      <c r="AP78" s="15"/>
      <c r="AQ78" s="14"/>
      <c r="AR78" s="14"/>
      <c r="AS78" s="14"/>
      <c r="AT78" s="14"/>
      <c r="AU78" s="15"/>
      <c r="AW78" s="13"/>
      <c r="AX78" s="14"/>
      <c r="AY78" s="14"/>
      <c r="AZ78" s="14"/>
      <c r="BA78" s="14"/>
      <c r="BB78" s="15"/>
      <c r="BD78" s="15"/>
      <c r="BE78" s="14"/>
      <c r="BF78" s="14"/>
      <c r="BG78" s="14"/>
      <c r="BH78" s="14"/>
      <c r="BI78" s="15"/>
      <c r="BK78" s="15"/>
      <c r="BL78" s="14"/>
      <c r="BM78" s="14"/>
      <c r="BN78" s="14"/>
      <c r="BO78" s="14"/>
      <c r="BP78" s="15"/>
      <c r="BR78" s="15"/>
      <c r="BS78" s="14"/>
      <c r="BT78" s="14"/>
      <c r="BU78" s="14"/>
      <c r="BV78" s="14"/>
      <c r="BW78" s="14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M78" s="15"/>
      <c r="DN78" s="15"/>
      <c r="DQ78" s="15"/>
      <c r="DR78" s="14"/>
      <c r="DS78" s="15"/>
      <c r="DT78" s="15"/>
      <c r="DU78" s="15"/>
      <c r="DV78" s="15"/>
      <c r="DW78" s="15"/>
      <c r="DX78" s="15"/>
      <c r="DY78" s="15"/>
      <c r="DZ78" s="15"/>
      <c r="EA78" s="15"/>
      <c r="EB78" s="14"/>
      <c r="EC78" s="40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39"/>
      <c r="ER78" s="38"/>
      <c r="ES78" s="38"/>
      <c r="ET78" s="37"/>
      <c r="EU78" s="36"/>
      <c r="EV78" s="36"/>
      <c r="EW78" s="36"/>
      <c r="EX78" s="36"/>
      <c r="EY78" s="35"/>
      <c r="EZ78" s="21"/>
      <c r="FA78" s="21"/>
      <c r="FB78" s="5"/>
    </row>
    <row r="79" spans="1:159" x14ac:dyDescent="0.3">
      <c r="A79" s="23"/>
      <c r="S79" s="15"/>
      <c r="T79" s="15"/>
      <c r="W79" s="41"/>
      <c r="X79" s="41"/>
      <c r="Y79" s="41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3"/>
      <c r="AP79" s="15"/>
      <c r="AQ79" s="14"/>
      <c r="AR79" s="14"/>
      <c r="AS79" s="14"/>
      <c r="AT79" s="14"/>
      <c r="AU79" s="15"/>
      <c r="AW79" s="13"/>
      <c r="AX79" s="14"/>
      <c r="AY79" s="14"/>
      <c r="AZ79" s="14"/>
      <c r="BA79" s="14"/>
      <c r="BB79" s="15"/>
      <c r="BD79" s="15"/>
      <c r="BE79" s="14"/>
      <c r="BF79" s="14"/>
      <c r="BG79" s="14"/>
      <c r="BH79" s="14"/>
      <c r="BI79" s="15"/>
      <c r="BK79" s="15"/>
      <c r="BL79" s="14"/>
      <c r="BM79" s="14"/>
      <c r="BN79" s="14"/>
      <c r="BO79" s="14"/>
      <c r="BP79" s="15"/>
      <c r="BR79" s="15"/>
      <c r="BS79" s="14"/>
      <c r="BT79" s="14"/>
      <c r="BU79" s="14"/>
      <c r="BV79" s="14"/>
      <c r="BW79" s="14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M79" s="15"/>
      <c r="DN79" s="15"/>
      <c r="DQ79" s="15"/>
      <c r="DR79" s="42"/>
      <c r="DS79" s="15"/>
      <c r="DT79" s="15"/>
      <c r="DU79" s="15"/>
      <c r="DV79" s="15"/>
      <c r="DW79" s="15"/>
      <c r="DX79" s="15"/>
      <c r="DY79" s="15"/>
      <c r="DZ79" s="15"/>
      <c r="EA79" s="15"/>
      <c r="EB79" s="14"/>
      <c r="EC79" s="40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39"/>
      <c r="ER79" s="38"/>
      <c r="ES79" s="38"/>
      <c r="ET79" s="37"/>
      <c r="EU79" s="36"/>
      <c r="EV79" s="36"/>
      <c r="EW79" s="36"/>
      <c r="EX79" s="36"/>
      <c r="EY79" s="35"/>
      <c r="EZ79" s="21"/>
      <c r="FA79" s="21"/>
      <c r="FB79" s="5"/>
    </row>
    <row r="80" spans="1:159" x14ac:dyDescent="0.3">
      <c r="A80" s="23"/>
      <c r="S80" s="15"/>
      <c r="T80" s="15"/>
      <c r="W80" s="41"/>
      <c r="X80" s="41"/>
      <c r="Y80" s="41"/>
      <c r="AJ80" s="14"/>
      <c r="AK80" s="14"/>
      <c r="AL80" s="14"/>
      <c r="AM80" s="14"/>
      <c r="AN80" s="13"/>
      <c r="AP80" s="14"/>
      <c r="AQ80" s="14"/>
      <c r="AR80" s="14"/>
      <c r="AS80" s="14"/>
      <c r="AT80" s="14"/>
      <c r="AU80" s="15"/>
      <c r="AW80" s="13"/>
      <c r="AX80" s="14"/>
      <c r="AY80" s="14"/>
      <c r="AZ80" s="14"/>
      <c r="BA80" s="14"/>
      <c r="BB80" s="15"/>
      <c r="BD80" s="15"/>
      <c r="BE80" s="14"/>
      <c r="BF80" s="14"/>
      <c r="BG80" s="14"/>
      <c r="BH80" s="14"/>
      <c r="BI80" s="15"/>
      <c r="BK80" s="15"/>
      <c r="BL80" s="14"/>
      <c r="BM80" s="14"/>
      <c r="BN80" s="14"/>
      <c r="BO80" s="14"/>
      <c r="BP80" s="15"/>
      <c r="BR80" s="15"/>
      <c r="BS80" s="14"/>
      <c r="BT80" s="14"/>
      <c r="BU80" s="14"/>
      <c r="BV80" s="14"/>
      <c r="BW80" s="14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M80" s="15"/>
      <c r="DN80" s="15"/>
      <c r="DQ80" s="15"/>
      <c r="DR80" s="14"/>
      <c r="DS80" s="15"/>
      <c r="DT80" s="15"/>
      <c r="DU80" s="15"/>
      <c r="DV80" s="15"/>
      <c r="DW80" s="15"/>
      <c r="DX80" s="15"/>
      <c r="DY80" s="15"/>
      <c r="DZ80" s="15"/>
      <c r="EA80" s="15"/>
      <c r="EB80" s="14"/>
      <c r="EC80" s="40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39"/>
      <c r="ER80" s="38"/>
      <c r="ES80" s="38"/>
      <c r="ET80" s="37"/>
      <c r="EU80" s="36"/>
      <c r="EV80" s="36"/>
      <c r="EW80" s="36"/>
      <c r="EX80" s="36"/>
      <c r="EY80" s="35"/>
      <c r="EZ80" s="21"/>
      <c r="FA80" s="21"/>
      <c r="FB80" s="20"/>
    </row>
    <row r="81" spans="1:158" x14ac:dyDescent="0.3">
      <c r="A81" s="23"/>
      <c r="S81" s="15"/>
      <c r="T81" s="15"/>
      <c r="W81" s="41"/>
      <c r="X81" s="41"/>
      <c r="Y81" s="41"/>
      <c r="AJ81" s="14"/>
      <c r="AK81" s="14"/>
      <c r="AL81" s="14"/>
      <c r="AM81" s="14"/>
      <c r="AN81" s="13"/>
      <c r="AP81" s="14"/>
      <c r="AQ81" s="14"/>
      <c r="AR81" s="14"/>
      <c r="AS81" s="14"/>
      <c r="AT81" s="14"/>
      <c r="AU81" s="15"/>
      <c r="AW81" s="13"/>
      <c r="AX81" s="14"/>
      <c r="AY81" s="14"/>
      <c r="AZ81" s="14"/>
      <c r="BA81" s="14"/>
      <c r="BB81" s="15"/>
      <c r="BD81" s="15"/>
      <c r="BE81" s="14"/>
      <c r="BF81" s="14"/>
      <c r="BG81" s="14"/>
      <c r="BH81" s="14"/>
      <c r="BI81" s="15"/>
      <c r="BK81" s="15"/>
      <c r="BL81" s="14"/>
      <c r="BM81" s="14"/>
      <c r="BN81" s="14"/>
      <c r="BO81" s="14"/>
      <c r="BP81" s="15"/>
      <c r="BR81" s="15"/>
      <c r="BS81" s="14"/>
      <c r="BT81" s="14"/>
      <c r="BU81" s="14"/>
      <c r="BV81" s="14"/>
      <c r="BW81" s="14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M81" s="15"/>
      <c r="DN81" s="15"/>
      <c r="DQ81" s="15"/>
      <c r="DR81" s="14"/>
      <c r="DS81" s="15"/>
      <c r="DT81" s="15"/>
      <c r="DU81" s="15"/>
      <c r="DV81" s="15"/>
      <c r="DW81" s="15"/>
      <c r="DX81" s="15"/>
      <c r="DY81" s="15"/>
      <c r="DZ81" s="15"/>
      <c r="EA81" s="15"/>
      <c r="EB81" s="14"/>
      <c r="EC81" s="40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39"/>
      <c r="ER81" s="38"/>
      <c r="ES81" s="38"/>
      <c r="ET81" s="37"/>
      <c r="EU81" s="36"/>
      <c r="EV81" s="36"/>
      <c r="EW81" s="36"/>
      <c r="EX81" s="36"/>
      <c r="EY81" s="35"/>
      <c r="EZ81" s="21"/>
      <c r="FA81" s="21"/>
      <c r="FB81" s="20"/>
    </row>
    <row r="82" spans="1:158" x14ac:dyDescent="0.3">
      <c r="A82" s="23"/>
      <c r="S82" s="15"/>
      <c r="T82" s="15"/>
      <c r="W82" s="41"/>
      <c r="X82" s="41"/>
      <c r="Y82" s="41"/>
      <c r="AJ82" s="14"/>
      <c r="AK82" s="14"/>
      <c r="AL82" s="14"/>
      <c r="AM82" s="14"/>
      <c r="AN82" s="13"/>
      <c r="AP82" s="15"/>
      <c r="AQ82" s="14"/>
      <c r="AR82" s="14"/>
      <c r="AS82" s="14"/>
      <c r="AT82" s="14"/>
      <c r="AU82" s="15"/>
      <c r="AW82" s="13"/>
      <c r="AX82" s="14"/>
      <c r="AY82" s="14"/>
      <c r="AZ82" s="14"/>
      <c r="BA82" s="14"/>
      <c r="BB82" s="15"/>
      <c r="BD82" s="15"/>
      <c r="BE82" s="14"/>
      <c r="BF82" s="14"/>
      <c r="BG82" s="14"/>
      <c r="BH82" s="14"/>
      <c r="BI82" s="15"/>
      <c r="BK82" s="15"/>
      <c r="BL82" s="14"/>
      <c r="BM82" s="14"/>
      <c r="BN82" s="14"/>
      <c r="BO82" s="14"/>
      <c r="BP82" s="15"/>
      <c r="BR82" s="15"/>
      <c r="BS82" s="14"/>
      <c r="BT82" s="14"/>
      <c r="BU82" s="14"/>
      <c r="BV82" s="14"/>
      <c r="BW82" s="14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M82" s="15"/>
      <c r="DN82" s="15"/>
      <c r="DQ82" s="15"/>
      <c r="DR82" s="47"/>
      <c r="DS82" s="15"/>
      <c r="DT82" s="15"/>
      <c r="DU82" s="15"/>
      <c r="DV82" s="15"/>
      <c r="DW82" s="15"/>
      <c r="DX82" s="15"/>
      <c r="DY82" s="15"/>
      <c r="DZ82" s="15"/>
      <c r="EA82" s="15"/>
      <c r="EB82" s="14"/>
      <c r="EC82" s="40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39"/>
      <c r="ER82" s="46"/>
      <c r="ES82" s="46"/>
      <c r="ET82" s="45"/>
      <c r="EU82" s="44"/>
      <c r="EV82" s="44"/>
      <c r="EW82" s="44"/>
      <c r="EX82" s="44"/>
      <c r="EY82" s="43"/>
      <c r="EZ82" s="21"/>
      <c r="FA82" s="21"/>
      <c r="FB82" s="5"/>
    </row>
    <row r="83" spans="1:158" x14ac:dyDescent="0.3">
      <c r="A83" s="23"/>
      <c r="S83" s="15"/>
      <c r="T83" s="15"/>
      <c r="W83" s="41"/>
      <c r="X83" s="41"/>
      <c r="Y83" s="41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3"/>
      <c r="AP83" s="15"/>
      <c r="AQ83" s="14"/>
      <c r="AR83" s="14"/>
      <c r="AS83" s="14"/>
      <c r="AT83" s="14"/>
      <c r="AU83" s="15"/>
      <c r="AW83" s="13"/>
      <c r="AX83" s="14"/>
      <c r="AY83" s="14"/>
      <c r="AZ83" s="14"/>
      <c r="BA83" s="14"/>
      <c r="BB83" s="15"/>
      <c r="BD83" s="15"/>
      <c r="BE83" s="14"/>
      <c r="BF83" s="14"/>
      <c r="BG83" s="14"/>
      <c r="BH83" s="14"/>
      <c r="BI83" s="15"/>
      <c r="BK83" s="15"/>
      <c r="BL83" s="14"/>
      <c r="BM83" s="14"/>
      <c r="BN83" s="14"/>
      <c r="BO83" s="14"/>
      <c r="BP83" s="15"/>
      <c r="BR83" s="15"/>
      <c r="BS83" s="14"/>
      <c r="BT83" s="14"/>
      <c r="BU83" s="14"/>
      <c r="BV83" s="14"/>
      <c r="BW83" s="14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M83" s="15"/>
      <c r="DN83" s="15"/>
      <c r="DQ83" s="15"/>
      <c r="DR83" s="14"/>
      <c r="DS83" s="15"/>
      <c r="DT83" s="15"/>
      <c r="DU83" s="15"/>
      <c r="DV83" s="15"/>
      <c r="DW83" s="15"/>
      <c r="DX83" s="15"/>
      <c r="DY83" s="15"/>
      <c r="DZ83" s="15"/>
      <c r="EA83" s="15"/>
      <c r="EB83" s="14"/>
      <c r="EC83" s="40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39"/>
      <c r="ER83" s="38"/>
      <c r="ES83" s="38"/>
      <c r="ET83" s="37"/>
      <c r="EU83" s="36"/>
      <c r="EV83" s="36"/>
      <c r="EW83" s="36"/>
      <c r="EX83" s="36"/>
      <c r="EY83" s="35"/>
      <c r="EZ83" s="21"/>
      <c r="FA83" s="21"/>
      <c r="FB83" s="5"/>
    </row>
    <row r="84" spans="1:158" x14ac:dyDescent="0.3">
      <c r="A84" s="23"/>
      <c r="S84" s="15"/>
      <c r="T84" s="15"/>
      <c r="W84" s="41"/>
      <c r="X84" s="41"/>
      <c r="Y84" s="41"/>
      <c r="AC84" s="5"/>
      <c r="AD84" s="5"/>
      <c r="AE84" s="5"/>
      <c r="AF84" s="5"/>
      <c r="AG84" s="5"/>
      <c r="AH84" s="5"/>
      <c r="AI84" s="5"/>
      <c r="AJ84" s="14"/>
      <c r="AK84" s="14"/>
      <c r="AL84" s="14"/>
      <c r="AM84" s="14"/>
      <c r="AN84" s="13"/>
      <c r="AP84" s="15"/>
      <c r="AQ84" s="14"/>
      <c r="AR84" s="14"/>
      <c r="AS84" s="14"/>
      <c r="AT84" s="14"/>
      <c r="AU84" s="15"/>
      <c r="AW84" s="13"/>
      <c r="AX84" s="14"/>
      <c r="AY84" s="14"/>
      <c r="AZ84" s="14"/>
      <c r="BA84" s="14"/>
      <c r="BB84" s="15"/>
      <c r="BD84" s="15"/>
      <c r="BE84" s="14"/>
      <c r="BF84" s="14"/>
      <c r="BG84" s="14"/>
      <c r="BH84" s="14"/>
      <c r="BI84" s="15"/>
      <c r="BK84" s="15"/>
      <c r="BL84" s="14"/>
      <c r="BM84" s="14"/>
      <c r="BN84" s="14"/>
      <c r="BO84" s="14"/>
      <c r="BP84" s="15"/>
      <c r="BR84" s="15"/>
      <c r="BS84" s="14"/>
      <c r="BT84" s="14"/>
      <c r="BU84" s="14"/>
      <c r="BV84" s="14"/>
      <c r="BW84" s="14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5"/>
      <c r="DM84" s="15"/>
      <c r="DN84" s="15"/>
      <c r="DQ84" s="15"/>
      <c r="DR84" s="14"/>
      <c r="DS84" s="15"/>
      <c r="DT84" s="15"/>
      <c r="DU84" s="15"/>
      <c r="DV84" s="15"/>
      <c r="DW84" s="15"/>
      <c r="DX84" s="15"/>
      <c r="DY84" s="15"/>
      <c r="DZ84" s="15"/>
      <c r="EA84" s="15"/>
      <c r="EB84" s="14"/>
      <c r="EC84" s="40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39"/>
      <c r="ER84" s="38"/>
      <c r="ES84" s="38"/>
      <c r="ET84" s="37"/>
      <c r="EU84" s="36"/>
      <c r="EV84" s="36"/>
      <c r="EW84" s="36"/>
      <c r="EX84" s="36"/>
      <c r="EY84" s="35"/>
      <c r="EZ84" s="21"/>
      <c r="FA84" s="21"/>
      <c r="FB84" s="5"/>
    </row>
    <row r="85" spans="1:158" x14ac:dyDescent="0.3">
      <c r="A85" s="23"/>
      <c r="S85" s="15"/>
      <c r="T85" s="15"/>
      <c r="W85" s="41"/>
      <c r="X85" s="41"/>
      <c r="Y85" s="41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3"/>
      <c r="AP85" s="15"/>
      <c r="AQ85" s="14"/>
      <c r="AR85" s="14"/>
      <c r="AS85" s="14"/>
      <c r="AT85" s="14"/>
      <c r="AU85" s="15"/>
      <c r="AW85" s="13"/>
      <c r="AX85" s="14"/>
      <c r="AY85" s="14"/>
      <c r="AZ85" s="14"/>
      <c r="BA85" s="14"/>
      <c r="BB85" s="15"/>
      <c r="BD85" s="15"/>
      <c r="BE85" s="14"/>
      <c r="BF85" s="14"/>
      <c r="BG85" s="14"/>
      <c r="BH85" s="14"/>
      <c r="BI85" s="15"/>
      <c r="BK85" s="15"/>
      <c r="BL85" s="14"/>
      <c r="BM85" s="14"/>
      <c r="BN85" s="14"/>
      <c r="BO85" s="14"/>
      <c r="BP85" s="15"/>
      <c r="BR85" s="15"/>
      <c r="BS85" s="14"/>
      <c r="BT85" s="14"/>
      <c r="BU85" s="14"/>
      <c r="BV85" s="14"/>
      <c r="BW85" s="14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M85" s="15"/>
      <c r="DN85" s="15"/>
      <c r="DQ85" s="15"/>
      <c r="DR85" s="14"/>
      <c r="DS85" s="15"/>
      <c r="DT85" s="15"/>
      <c r="DU85" s="15"/>
      <c r="DV85" s="15"/>
      <c r="DW85" s="15"/>
      <c r="DX85" s="15"/>
      <c r="DY85" s="15"/>
      <c r="DZ85" s="15"/>
      <c r="EA85" s="15"/>
      <c r="EB85" s="14"/>
      <c r="EC85" s="40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39"/>
      <c r="ER85" s="38"/>
      <c r="ES85" s="38"/>
      <c r="ET85" s="37"/>
      <c r="EU85" s="36"/>
      <c r="EV85" s="36"/>
      <c r="EW85" s="36"/>
      <c r="EX85" s="36"/>
      <c r="EY85" s="35"/>
      <c r="EZ85" s="21"/>
      <c r="FA85" s="21"/>
      <c r="FB85" s="5"/>
    </row>
    <row r="86" spans="1:158" x14ac:dyDescent="0.3">
      <c r="A86" s="23"/>
      <c r="S86" s="15"/>
      <c r="T86" s="15"/>
      <c r="W86" s="41"/>
      <c r="X86" s="41"/>
      <c r="Y86" s="41"/>
      <c r="AJ86" s="14"/>
      <c r="AK86" s="14"/>
      <c r="AL86" s="14"/>
      <c r="AM86" s="14"/>
      <c r="AN86" s="13"/>
      <c r="AP86" s="15"/>
      <c r="AQ86" s="14"/>
      <c r="AR86" s="14"/>
      <c r="AS86" s="14"/>
      <c r="AT86" s="14"/>
      <c r="AU86" s="15"/>
      <c r="AW86" s="13"/>
      <c r="AX86" s="14"/>
      <c r="AY86" s="14"/>
      <c r="AZ86" s="14"/>
      <c r="BA86" s="14"/>
      <c r="BB86" s="15"/>
      <c r="BD86" s="15"/>
      <c r="BE86" s="14"/>
      <c r="BF86" s="14"/>
      <c r="BG86" s="14"/>
      <c r="BH86" s="14"/>
      <c r="BI86" s="15"/>
      <c r="BK86" s="15"/>
      <c r="BL86" s="14"/>
      <c r="BM86" s="14"/>
      <c r="BN86" s="14"/>
      <c r="BO86" s="14"/>
      <c r="BP86" s="15"/>
      <c r="BR86" s="15"/>
      <c r="BS86" s="14"/>
      <c r="BT86" s="14"/>
      <c r="BU86" s="14"/>
      <c r="BV86" s="14"/>
      <c r="BW86" s="14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M86" s="15"/>
      <c r="DN86" s="15"/>
      <c r="DQ86" s="15"/>
      <c r="DR86" s="14"/>
      <c r="DS86" s="15"/>
      <c r="DT86" s="15"/>
      <c r="DU86" s="15"/>
      <c r="DV86" s="15"/>
      <c r="DW86" s="15"/>
      <c r="DX86" s="15"/>
      <c r="DY86" s="15"/>
      <c r="DZ86" s="15"/>
      <c r="EA86" s="15"/>
      <c r="EB86" s="14"/>
      <c r="EC86" s="40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39"/>
      <c r="ER86" s="38"/>
      <c r="ES86" s="38"/>
      <c r="ET86" s="37"/>
      <c r="EU86" s="36"/>
      <c r="EV86" s="36"/>
      <c r="EW86" s="36"/>
      <c r="EX86" s="36"/>
      <c r="EY86" s="35"/>
      <c r="EZ86" s="21"/>
      <c r="FA86" s="21"/>
      <c r="FB86" s="5"/>
    </row>
    <row r="87" spans="1:158" x14ac:dyDescent="0.3">
      <c r="A87" s="23"/>
      <c r="S87" s="15"/>
      <c r="T87" s="15"/>
      <c r="W87" s="41"/>
      <c r="X87" s="41"/>
      <c r="Y87" s="41"/>
      <c r="AJ87" s="14"/>
      <c r="AK87" s="14"/>
      <c r="AL87" s="14"/>
      <c r="AM87" s="14"/>
      <c r="AN87" s="13"/>
      <c r="AP87" s="15"/>
      <c r="AQ87" s="14"/>
      <c r="AR87" s="14"/>
      <c r="AS87" s="14"/>
      <c r="AT87" s="14"/>
      <c r="AU87" s="15"/>
      <c r="AW87" s="13"/>
      <c r="AX87" s="14"/>
      <c r="AY87" s="14"/>
      <c r="AZ87" s="14"/>
      <c r="BA87" s="14"/>
      <c r="BB87" s="15"/>
      <c r="BD87" s="15"/>
      <c r="BE87" s="14"/>
      <c r="BF87" s="14"/>
      <c r="BG87" s="14"/>
      <c r="BH87" s="14"/>
      <c r="BI87" s="15"/>
      <c r="BK87" s="15"/>
      <c r="BL87" s="14"/>
      <c r="BM87" s="14"/>
      <c r="BN87" s="14"/>
      <c r="BO87" s="14"/>
      <c r="BP87" s="15"/>
      <c r="BR87" s="15"/>
      <c r="BS87" s="14"/>
      <c r="BT87" s="14"/>
      <c r="BU87" s="14"/>
      <c r="BV87" s="14"/>
      <c r="BW87" s="14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M87" s="15"/>
      <c r="DN87" s="15"/>
      <c r="DQ87" s="15"/>
      <c r="DR87" s="14"/>
      <c r="DS87" s="15"/>
      <c r="DT87" s="15"/>
      <c r="DU87" s="15"/>
      <c r="DV87" s="15"/>
      <c r="DW87" s="15"/>
      <c r="DX87" s="15"/>
      <c r="DY87" s="15"/>
      <c r="DZ87" s="15"/>
      <c r="EA87" s="15"/>
      <c r="EB87" s="14"/>
      <c r="EC87" s="40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39"/>
      <c r="ER87" s="38"/>
      <c r="ES87" s="38"/>
      <c r="ET87" s="37"/>
      <c r="EU87" s="36"/>
      <c r="EV87" s="36"/>
      <c r="EW87" s="36"/>
      <c r="EX87" s="36"/>
      <c r="EY87" s="35"/>
      <c r="EZ87" s="21"/>
      <c r="FA87" s="21"/>
      <c r="FB87" s="5"/>
    </row>
    <row r="88" spans="1:158" x14ac:dyDescent="0.3">
      <c r="A88" s="23"/>
      <c r="S88" s="15"/>
      <c r="T88" s="15"/>
      <c r="W88" s="41"/>
      <c r="X88" s="41"/>
      <c r="Y88" s="41"/>
      <c r="AJ88" s="14"/>
      <c r="AK88" s="14"/>
      <c r="AL88" s="14"/>
      <c r="AM88" s="14"/>
      <c r="AN88" s="13"/>
      <c r="AP88" s="15"/>
      <c r="AQ88" s="14"/>
      <c r="AR88" s="14"/>
      <c r="AS88" s="14"/>
      <c r="AT88" s="14"/>
      <c r="AU88" s="15"/>
      <c r="AW88" s="13"/>
      <c r="AX88" s="14"/>
      <c r="AY88" s="14"/>
      <c r="AZ88" s="14"/>
      <c r="BA88" s="14"/>
      <c r="BB88" s="15"/>
      <c r="BD88" s="15"/>
      <c r="BE88" s="14"/>
      <c r="BF88" s="14"/>
      <c r="BG88" s="14"/>
      <c r="BH88" s="14"/>
      <c r="BI88" s="15"/>
      <c r="BK88" s="15"/>
      <c r="BL88" s="14"/>
      <c r="BM88" s="14"/>
      <c r="BN88" s="14"/>
      <c r="BO88" s="14"/>
      <c r="BP88" s="15"/>
      <c r="BR88" s="15"/>
      <c r="BS88" s="14"/>
      <c r="BT88" s="14"/>
      <c r="BU88" s="14"/>
      <c r="BV88" s="14"/>
      <c r="BW88" s="14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M88" s="15"/>
      <c r="DN88" s="15"/>
      <c r="DQ88" s="15"/>
      <c r="DR88" s="14"/>
      <c r="DS88" s="15"/>
      <c r="DT88" s="15"/>
      <c r="DU88" s="15"/>
      <c r="DV88" s="15"/>
      <c r="DW88" s="15"/>
      <c r="DX88" s="15"/>
      <c r="DY88" s="15"/>
      <c r="DZ88" s="15"/>
      <c r="EA88" s="15"/>
      <c r="EB88" s="14"/>
      <c r="EC88" s="40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39"/>
      <c r="ER88" s="38"/>
      <c r="ES88" s="38"/>
      <c r="ET88" s="37"/>
      <c r="EU88" s="36"/>
      <c r="EV88" s="36"/>
      <c r="EW88" s="36"/>
      <c r="EX88" s="36"/>
      <c r="EY88" s="35"/>
      <c r="EZ88" s="21"/>
      <c r="FA88" s="21"/>
      <c r="FB88" s="20"/>
    </row>
    <row r="89" spans="1:158" x14ac:dyDescent="0.3">
      <c r="A89" s="23"/>
      <c r="S89" s="15"/>
      <c r="T89" s="15"/>
      <c r="W89" s="41"/>
      <c r="X89" s="41"/>
      <c r="Y89" s="41"/>
      <c r="AJ89" s="14"/>
      <c r="AK89" s="14"/>
      <c r="AL89" s="14"/>
      <c r="AM89" s="14"/>
      <c r="AN89" s="13"/>
      <c r="AP89" s="15"/>
      <c r="AQ89" s="14"/>
      <c r="AR89" s="14"/>
      <c r="AS89" s="14"/>
      <c r="AT89" s="14"/>
      <c r="AU89" s="15"/>
      <c r="AW89" s="13"/>
      <c r="AX89" s="14"/>
      <c r="AY89" s="14"/>
      <c r="AZ89" s="14"/>
      <c r="BA89" s="14"/>
      <c r="BB89" s="15"/>
      <c r="BD89" s="15"/>
      <c r="BE89" s="14"/>
      <c r="BF89" s="14"/>
      <c r="BG89" s="14"/>
      <c r="BH89" s="14"/>
      <c r="BI89" s="15"/>
      <c r="BK89" s="15"/>
      <c r="BL89" s="14"/>
      <c r="BM89" s="14"/>
      <c r="BN89" s="14"/>
      <c r="BO89" s="14"/>
      <c r="BP89" s="15"/>
      <c r="BR89" s="15"/>
      <c r="BS89" s="14"/>
      <c r="BT89" s="14"/>
      <c r="BU89" s="14"/>
      <c r="BV89" s="14"/>
      <c r="BW89" s="14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M89" s="15"/>
      <c r="DN89" s="15"/>
      <c r="DQ89" s="15"/>
      <c r="DR89" s="14"/>
      <c r="DS89" s="15"/>
      <c r="DT89" s="15"/>
      <c r="DU89" s="15"/>
      <c r="DV89" s="15"/>
      <c r="DW89" s="15"/>
      <c r="DX89" s="15"/>
      <c r="DY89" s="15"/>
      <c r="DZ89" s="15"/>
      <c r="EA89" s="15"/>
      <c r="EB89" s="14"/>
      <c r="EC89" s="40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39"/>
      <c r="ER89" s="38"/>
      <c r="ES89" s="38"/>
      <c r="ET89" s="37"/>
      <c r="EU89" s="36"/>
      <c r="EV89" s="36"/>
      <c r="EW89" s="36"/>
      <c r="EX89" s="36"/>
      <c r="EY89" s="35"/>
      <c r="EZ89" s="21"/>
      <c r="FA89" s="21"/>
      <c r="FB89" s="5"/>
    </row>
    <row r="90" spans="1:158" x14ac:dyDescent="0.3">
      <c r="A90" s="23"/>
      <c r="S90" s="15"/>
      <c r="T90" s="15"/>
      <c r="W90" s="41"/>
      <c r="X90" s="41"/>
      <c r="Y90" s="41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3"/>
      <c r="AP90" s="15"/>
      <c r="AQ90" s="14"/>
      <c r="AR90" s="14"/>
      <c r="AS90" s="14"/>
      <c r="AT90" s="14"/>
      <c r="AU90" s="15"/>
      <c r="AW90" s="13"/>
      <c r="AX90" s="14"/>
      <c r="AY90" s="14"/>
      <c r="AZ90" s="14"/>
      <c r="BA90" s="14"/>
      <c r="BB90" s="15"/>
      <c r="BD90" s="15"/>
      <c r="BE90" s="14"/>
      <c r="BF90" s="14"/>
      <c r="BG90" s="14"/>
      <c r="BH90" s="14"/>
      <c r="BI90" s="15"/>
      <c r="BK90" s="15"/>
      <c r="BL90" s="14"/>
      <c r="BM90" s="14"/>
      <c r="BN90" s="14"/>
      <c r="BO90" s="14"/>
      <c r="BP90" s="15"/>
      <c r="BR90" s="15"/>
      <c r="BS90" s="14"/>
      <c r="BT90" s="14"/>
      <c r="BU90" s="14"/>
      <c r="BV90" s="14"/>
      <c r="BW90" s="14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M90" s="15"/>
      <c r="DN90" s="15"/>
      <c r="DQ90" s="15"/>
      <c r="DR90" s="42"/>
      <c r="DS90" s="15"/>
      <c r="DT90" s="15"/>
      <c r="DU90" s="15"/>
      <c r="DV90" s="15"/>
      <c r="DW90" s="15"/>
      <c r="DX90" s="15"/>
      <c r="DY90" s="15"/>
      <c r="DZ90" s="15"/>
      <c r="EA90" s="15"/>
      <c r="EB90" s="14"/>
      <c r="EC90" s="40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39"/>
      <c r="ER90" s="38"/>
      <c r="ES90" s="38"/>
      <c r="ET90" s="37"/>
      <c r="EU90" s="36"/>
      <c r="EV90" s="36"/>
      <c r="EW90" s="36"/>
      <c r="EX90" s="36"/>
      <c r="EY90" s="35"/>
      <c r="EZ90" s="21"/>
      <c r="FA90" s="21"/>
      <c r="FB90" s="5"/>
    </row>
    <row r="91" spans="1:158" x14ac:dyDescent="0.3">
      <c r="A91" s="23"/>
      <c r="S91" s="15"/>
      <c r="T91" s="15"/>
      <c r="W91" s="41"/>
      <c r="X91" s="41"/>
      <c r="Y91" s="41"/>
      <c r="AJ91" s="14"/>
      <c r="AK91" s="14"/>
      <c r="AL91" s="14"/>
      <c r="AM91" s="14"/>
      <c r="AN91" s="13"/>
      <c r="AP91" s="15"/>
      <c r="AQ91" s="14"/>
      <c r="AR91" s="14"/>
      <c r="AS91" s="14"/>
      <c r="AT91" s="14"/>
      <c r="AU91" s="15"/>
      <c r="AW91" s="13"/>
      <c r="AX91" s="14"/>
      <c r="AY91" s="14"/>
      <c r="AZ91" s="14"/>
      <c r="BA91" s="14"/>
      <c r="BB91" s="15"/>
      <c r="BD91" s="15"/>
      <c r="BE91" s="14"/>
      <c r="BF91" s="14"/>
      <c r="BG91" s="14"/>
      <c r="BH91" s="14"/>
      <c r="BI91" s="15"/>
      <c r="BK91" s="15"/>
      <c r="BL91" s="14"/>
      <c r="BM91" s="14"/>
      <c r="BN91" s="14"/>
      <c r="BO91" s="14"/>
      <c r="BP91" s="15"/>
      <c r="BR91" s="15"/>
      <c r="BS91" s="14"/>
      <c r="BT91" s="14"/>
      <c r="BU91" s="14"/>
      <c r="BV91" s="14"/>
      <c r="BW91" s="14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M91" s="15"/>
      <c r="DN91" s="15"/>
      <c r="DQ91" s="15"/>
      <c r="DR91" s="14"/>
      <c r="DS91" s="15"/>
      <c r="DT91" s="15"/>
      <c r="DU91" s="15"/>
      <c r="DV91" s="15"/>
      <c r="DW91" s="15"/>
      <c r="DX91" s="15"/>
      <c r="DY91" s="15"/>
      <c r="DZ91" s="15"/>
      <c r="EA91" s="15"/>
      <c r="EB91" s="14"/>
      <c r="EC91" s="40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39"/>
      <c r="ER91" s="38"/>
      <c r="ES91" s="38"/>
      <c r="ET91" s="37"/>
      <c r="EU91" s="36"/>
      <c r="EV91" s="36"/>
      <c r="EW91" s="36"/>
      <c r="EX91" s="36"/>
      <c r="EY91" s="35"/>
      <c r="EZ91" s="21"/>
      <c r="FA91" s="21"/>
      <c r="FB91" s="20"/>
    </row>
    <row r="92" spans="1:158" x14ac:dyDescent="0.3">
      <c r="A92" s="23"/>
      <c r="S92" s="15"/>
      <c r="T92" s="15"/>
      <c r="W92" s="41"/>
      <c r="X92" s="41"/>
      <c r="Y92" s="41"/>
      <c r="AJ92" s="14"/>
      <c r="AK92" s="14"/>
      <c r="AL92" s="14"/>
      <c r="AM92" s="14"/>
      <c r="AN92" s="13"/>
      <c r="AP92" s="15"/>
      <c r="AQ92" s="14"/>
      <c r="AR92" s="14"/>
      <c r="AS92" s="14"/>
      <c r="AT92" s="14"/>
      <c r="AU92" s="15"/>
      <c r="AW92" s="13"/>
      <c r="AX92" s="14"/>
      <c r="AY92" s="14"/>
      <c r="AZ92" s="14"/>
      <c r="BA92" s="14"/>
      <c r="BB92" s="15"/>
      <c r="BD92" s="15"/>
      <c r="BE92" s="14"/>
      <c r="BF92" s="14"/>
      <c r="BG92" s="14"/>
      <c r="BH92" s="14"/>
      <c r="BI92" s="15"/>
      <c r="BK92" s="15"/>
      <c r="BL92" s="14"/>
      <c r="BM92" s="14"/>
      <c r="BN92" s="14"/>
      <c r="BO92" s="14"/>
      <c r="BP92" s="15"/>
      <c r="BR92" s="15"/>
      <c r="BS92" s="14"/>
      <c r="BT92" s="14"/>
      <c r="BU92" s="14"/>
      <c r="BV92" s="14"/>
      <c r="BW92" s="14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M92" s="15"/>
      <c r="DN92" s="15"/>
      <c r="DQ92" s="15"/>
      <c r="DR92" s="14"/>
      <c r="DS92" s="15"/>
      <c r="DT92" s="15"/>
      <c r="DU92" s="15"/>
      <c r="DV92" s="15"/>
      <c r="DW92" s="15"/>
      <c r="DX92" s="15"/>
      <c r="DY92" s="15"/>
      <c r="DZ92" s="15"/>
      <c r="EA92" s="15"/>
      <c r="EB92" s="14"/>
      <c r="EC92" s="40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39"/>
      <c r="ER92" s="38"/>
      <c r="ES92" s="38"/>
      <c r="ET92" s="37"/>
      <c r="EU92" s="36"/>
      <c r="EV92" s="36"/>
      <c r="EW92" s="36"/>
      <c r="EX92" s="36"/>
      <c r="EY92" s="35"/>
      <c r="EZ92" s="21"/>
      <c r="FA92" s="21"/>
      <c r="FB92" s="20"/>
    </row>
    <row r="93" spans="1:158" x14ac:dyDescent="0.3">
      <c r="A93" s="23"/>
      <c r="S93" s="15"/>
      <c r="T93" s="15"/>
      <c r="W93" s="41"/>
      <c r="X93" s="41"/>
      <c r="Y93" s="41"/>
      <c r="AJ93" s="14"/>
      <c r="AK93" s="14"/>
      <c r="AL93" s="14"/>
      <c r="AM93" s="14"/>
      <c r="AN93" s="13"/>
      <c r="AP93" s="15"/>
      <c r="AQ93" s="14"/>
      <c r="AR93" s="14"/>
      <c r="AS93" s="14"/>
      <c r="AT93" s="14"/>
      <c r="AU93" s="15"/>
      <c r="AW93" s="13"/>
      <c r="AX93" s="14"/>
      <c r="AY93" s="14"/>
      <c r="AZ93" s="14"/>
      <c r="BA93" s="14"/>
      <c r="BB93" s="15"/>
      <c r="BD93" s="15"/>
      <c r="BE93" s="14"/>
      <c r="BF93" s="14"/>
      <c r="BG93" s="14"/>
      <c r="BH93" s="14"/>
      <c r="BI93" s="15"/>
      <c r="BK93" s="15"/>
      <c r="BL93" s="14"/>
      <c r="BM93" s="14"/>
      <c r="BN93" s="14"/>
      <c r="BO93" s="14"/>
      <c r="BP93" s="15"/>
      <c r="BR93" s="15"/>
      <c r="BS93" s="14"/>
      <c r="BT93" s="14"/>
      <c r="BU93" s="14"/>
      <c r="BV93" s="14"/>
      <c r="BW93" s="14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M93" s="15"/>
      <c r="DN93" s="15"/>
      <c r="DQ93" s="15"/>
      <c r="DR93" s="14"/>
      <c r="DS93" s="15"/>
      <c r="DT93" s="15"/>
      <c r="DU93" s="15"/>
      <c r="DV93" s="15"/>
      <c r="DW93" s="15"/>
      <c r="DX93" s="15"/>
      <c r="DY93" s="15"/>
      <c r="DZ93" s="15"/>
      <c r="EA93" s="15"/>
      <c r="EB93" s="14"/>
      <c r="EC93" s="40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39"/>
      <c r="ER93" s="38"/>
      <c r="ES93" s="38"/>
      <c r="ET93" s="37"/>
      <c r="EU93" s="36"/>
      <c r="EV93" s="36"/>
      <c r="EW93" s="36"/>
      <c r="EX93" s="36"/>
      <c r="EY93" s="35"/>
      <c r="EZ93" s="21"/>
      <c r="FA93" s="21"/>
      <c r="FB93" s="20"/>
    </row>
    <row r="94" spans="1:158" x14ac:dyDescent="0.3">
      <c r="A94" s="23"/>
      <c r="S94" s="15"/>
      <c r="T94" s="15"/>
      <c r="W94" s="41"/>
      <c r="X94" s="41"/>
      <c r="Y94" s="41"/>
      <c r="AJ94" s="14"/>
      <c r="AK94" s="14"/>
      <c r="AL94" s="14"/>
      <c r="AM94" s="14"/>
      <c r="AN94" s="13"/>
      <c r="AP94" s="15"/>
      <c r="AQ94" s="14"/>
      <c r="AR94" s="14"/>
      <c r="AS94" s="14"/>
      <c r="AT94" s="14"/>
      <c r="AU94" s="15"/>
      <c r="AW94" s="13"/>
      <c r="AX94" s="14"/>
      <c r="AY94" s="14"/>
      <c r="AZ94" s="14"/>
      <c r="BA94" s="14"/>
      <c r="BB94" s="15"/>
      <c r="BD94" s="15"/>
      <c r="BE94" s="14"/>
      <c r="BF94" s="14"/>
      <c r="BG94" s="14"/>
      <c r="BH94" s="14"/>
      <c r="BI94" s="15"/>
      <c r="BK94" s="15"/>
      <c r="BL94" s="14"/>
      <c r="BM94" s="14"/>
      <c r="BN94" s="14"/>
      <c r="BO94" s="14"/>
      <c r="BP94" s="15"/>
      <c r="BR94" s="15"/>
      <c r="BS94" s="14"/>
      <c r="BT94" s="14"/>
      <c r="BU94" s="14"/>
      <c r="BV94" s="14"/>
      <c r="BW94" s="14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M94" s="15"/>
      <c r="DN94" s="15"/>
      <c r="DQ94" s="15"/>
      <c r="DR94" s="14"/>
      <c r="DS94" s="15"/>
      <c r="DT94" s="15"/>
      <c r="DU94" s="15"/>
      <c r="DV94" s="15"/>
      <c r="DW94" s="15"/>
      <c r="DX94" s="15"/>
      <c r="DY94" s="15"/>
      <c r="DZ94" s="15"/>
      <c r="EA94" s="15"/>
      <c r="EB94" s="14"/>
      <c r="EC94" s="40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39"/>
      <c r="ER94" s="38"/>
      <c r="ES94" s="38"/>
      <c r="ET94" s="37"/>
      <c r="EU94" s="36"/>
      <c r="EV94" s="36"/>
      <c r="EW94" s="36"/>
      <c r="EX94" s="36"/>
      <c r="EY94" s="35"/>
      <c r="EZ94" s="21"/>
      <c r="FA94" s="21"/>
      <c r="FB94" s="5"/>
    </row>
    <row r="95" spans="1:158" x14ac:dyDescent="0.3">
      <c r="A95" s="23"/>
      <c r="S95" s="15"/>
      <c r="T95" s="15"/>
      <c r="W95" s="41"/>
      <c r="X95" s="41"/>
      <c r="Y95" s="41"/>
      <c r="AJ95" s="14"/>
      <c r="AK95" s="14"/>
      <c r="AL95" s="14"/>
      <c r="AM95" s="14"/>
      <c r="AN95" s="13"/>
      <c r="AP95" s="15"/>
      <c r="AQ95" s="14"/>
      <c r="AR95" s="14"/>
      <c r="AS95" s="14"/>
      <c r="AT95" s="14"/>
      <c r="AU95" s="15"/>
      <c r="AW95" s="13"/>
      <c r="AX95" s="14"/>
      <c r="AY95" s="14"/>
      <c r="AZ95" s="14"/>
      <c r="BA95" s="14"/>
      <c r="BB95" s="15"/>
      <c r="BD95" s="15"/>
      <c r="BE95" s="14"/>
      <c r="BF95" s="14"/>
      <c r="BG95" s="14"/>
      <c r="BH95" s="14"/>
      <c r="BI95" s="15"/>
      <c r="BK95" s="15"/>
      <c r="BL95" s="14"/>
      <c r="BM95" s="14"/>
      <c r="BN95" s="14"/>
      <c r="BO95" s="14"/>
      <c r="BP95" s="15"/>
      <c r="BR95" s="15"/>
      <c r="BS95" s="14"/>
      <c r="BT95" s="14"/>
      <c r="BU95" s="14"/>
      <c r="BV95" s="14"/>
      <c r="BW95" s="14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J95" s="5"/>
      <c r="DK95" s="5"/>
      <c r="DL95" s="5"/>
      <c r="DM95" s="15"/>
      <c r="DN95" s="15"/>
      <c r="DO95" s="5"/>
      <c r="DP95" s="5"/>
      <c r="DQ95" s="15"/>
      <c r="DR95" s="14"/>
      <c r="DS95" s="15"/>
      <c r="DT95" s="15"/>
      <c r="DU95" s="15"/>
      <c r="DV95" s="15"/>
      <c r="DW95" s="15"/>
      <c r="DX95" s="15"/>
      <c r="DY95" s="15"/>
      <c r="DZ95" s="15"/>
      <c r="EA95" s="15"/>
      <c r="EB95" s="14"/>
      <c r="EC95" s="40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39"/>
      <c r="ER95" s="38"/>
      <c r="ES95" s="38"/>
      <c r="ET95" s="37"/>
      <c r="EU95" s="36"/>
      <c r="EV95" s="36"/>
      <c r="EW95" s="36"/>
      <c r="EX95" s="36"/>
      <c r="EY95" s="35"/>
      <c r="EZ95" s="21"/>
      <c r="FA95" s="21"/>
      <c r="FB95" s="20"/>
    </row>
    <row r="96" spans="1:158" x14ac:dyDescent="0.3">
      <c r="A96" s="23"/>
      <c r="S96" s="15"/>
      <c r="T96" s="15"/>
      <c r="W96" s="41"/>
      <c r="X96" s="41"/>
      <c r="Y96" s="41"/>
      <c r="AJ96" s="14"/>
      <c r="AK96" s="14"/>
      <c r="AL96" s="14"/>
      <c r="AM96" s="14"/>
      <c r="AN96" s="13"/>
      <c r="AP96" s="15"/>
      <c r="AQ96" s="14"/>
      <c r="AR96" s="14"/>
      <c r="AS96" s="14"/>
      <c r="AT96" s="14"/>
      <c r="AU96" s="15"/>
      <c r="AW96" s="13"/>
      <c r="AX96" s="14"/>
      <c r="AY96" s="14"/>
      <c r="AZ96" s="14"/>
      <c r="BA96" s="14"/>
      <c r="BB96" s="15"/>
      <c r="BD96" s="15"/>
      <c r="BE96" s="14"/>
      <c r="BF96" s="14"/>
      <c r="BG96" s="14"/>
      <c r="BH96" s="14"/>
      <c r="BI96" s="15"/>
      <c r="BK96" s="15"/>
      <c r="BL96" s="14"/>
      <c r="BM96" s="14"/>
      <c r="BN96" s="14"/>
      <c r="BO96" s="14"/>
      <c r="BP96" s="15"/>
      <c r="BR96" s="15"/>
      <c r="BS96" s="14"/>
      <c r="BT96" s="14"/>
      <c r="BU96" s="14"/>
      <c r="BV96" s="14"/>
      <c r="BW96" s="14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M96" s="15"/>
      <c r="DN96" s="15"/>
      <c r="DQ96" s="15"/>
      <c r="DR96" s="14"/>
      <c r="DS96" s="15"/>
      <c r="DT96" s="15"/>
      <c r="DU96" s="15"/>
      <c r="DV96" s="15"/>
      <c r="DW96" s="15"/>
      <c r="DX96" s="15"/>
      <c r="DY96" s="15"/>
      <c r="DZ96" s="15"/>
      <c r="EA96" s="15"/>
      <c r="EB96" s="14"/>
      <c r="EC96" s="40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39"/>
      <c r="ER96" s="38"/>
      <c r="ES96" s="38"/>
      <c r="ET96" s="37"/>
      <c r="EU96" s="36"/>
      <c r="EV96" s="36"/>
      <c r="EW96" s="36"/>
      <c r="EX96" s="36"/>
      <c r="EY96" s="35"/>
      <c r="EZ96" s="21"/>
      <c r="FA96" s="21"/>
      <c r="FB96" s="20"/>
    </row>
    <row r="97" spans="1:159" x14ac:dyDescent="0.3">
      <c r="A97" s="23"/>
      <c r="S97" s="15"/>
      <c r="T97" s="15"/>
      <c r="W97" s="41"/>
      <c r="X97" s="41"/>
      <c r="Y97" s="41"/>
      <c r="AC97" s="5"/>
      <c r="AD97" s="5"/>
      <c r="AE97" s="5"/>
      <c r="AF97" s="5"/>
      <c r="AG97" s="5"/>
      <c r="AH97" s="5"/>
      <c r="AI97" s="5"/>
      <c r="AJ97" s="14"/>
      <c r="AK97" s="14"/>
      <c r="AL97" s="14"/>
      <c r="AM97" s="14"/>
      <c r="AN97" s="13"/>
      <c r="AP97" s="15"/>
      <c r="AQ97" s="14"/>
      <c r="AR97" s="14"/>
      <c r="AS97" s="14"/>
      <c r="AT97" s="14"/>
      <c r="AU97" s="15"/>
      <c r="AW97" s="13"/>
      <c r="AX97" s="14"/>
      <c r="AY97" s="14"/>
      <c r="AZ97" s="14"/>
      <c r="BA97" s="14"/>
      <c r="BB97" s="15"/>
      <c r="BD97" s="15"/>
      <c r="BE97" s="14"/>
      <c r="BF97" s="14"/>
      <c r="BG97" s="14"/>
      <c r="BH97" s="14"/>
      <c r="BI97" s="15"/>
      <c r="BK97" s="15"/>
      <c r="BL97" s="14"/>
      <c r="BM97" s="14"/>
      <c r="BN97" s="14"/>
      <c r="BO97" s="14"/>
      <c r="BP97" s="15"/>
      <c r="BR97" s="15"/>
      <c r="BS97" s="14"/>
      <c r="BT97" s="14"/>
      <c r="BU97" s="14"/>
      <c r="BV97" s="14"/>
      <c r="BW97" s="14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5"/>
      <c r="DM97" s="15"/>
      <c r="DN97" s="15"/>
      <c r="DQ97" s="15"/>
      <c r="DR97" s="14"/>
      <c r="DS97" s="15"/>
      <c r="DT97" s="15"/>
      <c r="DU97" s="15"/>
      <c r="DV97" s="15"/>
      <c r="DW97" s="15"/>
      <c r="DX97" s="15"/>
      <c r="DY97" s="15"/>
      <c r="DZ97" s="15"/>
      <c r="EA97" s="15"/>
      <c r="EB97" s="14"/>
      <c r="EC97" s="40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39"/>
      <c r="ER97" s="38"/>
      <c r="ES97" s="38"/>
      <c r="ET97" s="37"/>
      <c r="EU97" s="36"/>
      <c r="EV97" s="36"/>
      <c r="EW97" s="36"/>
      <c r="EX97" s="36"/>
      <c r="EY97" s="35"/>
      <c r="EZ97" s="21"/>
      <c r="FA97" s="21"/>
      <c r="FB97" s="5"/>
    </row>
    <row r="98" spans="1:159" x14ac:dyDescent="0.3">
      <c r="A98" s="23"/>
      <c r="S98" s="15"/>
      <c r="T98" s="15"/>
      <c r="W98" s="41"/>
      <c r="X98" s="41"/>
      <c r="Y98" s="41"/>
      <c r="AJ98" s="14"/>
      <c r="AK98" s="14"/>
      <c r="AL98" s="14"/>
      <c r="AM98" s="14"/>
      <c r="AN98" s="13"/>
      <c r="AP98" s="15"/>
      <c r="AQ98" s="14"/>
      <c r="AR98" s="14"/>
      <c r="AS98" s="14"/>
      <c r="AT98" s="14"/>
      <c r="AU98" s="15"/>
      <c r="AW98" s="13"/>
      <c r="AX98" s="14"/>
      <c r="AY98" s="14"/>
      <c r="AZ98" s="14"/>
      <c r="BA98" s="14"/>
      <c r="BB98" s="15"/>
      <c r="BD98" s="15"/>
      <c r="BE98" s="14"/>
      <c r="BF98" s="14"/>
      <c r="BG98" s="14"/>
      <c r="BH98" s="14"/>
      <c r="BI98" s="15"/>
      <c r="BK98" s="15"/>
      <c r="BL98" s="14"/>
      <c r="BM98" s="14"/>
      <c r="BN98" s="14"/>
      <c r="BO98" s="14"/>
      <c r="BP98" s="15"/>
      <c r="BR98" s="15"/>
      <c r="BS98" s="14"/>
      <c r="BT98" s="14"/>
      <c r="BU98" s="14"/>
      <c r="BV98" s="14"/>
      <c r="BW98" s="14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M98" s="15"/>
      <c r="DN98" s="15"/>
      <c r="DQ98" s="15"/>
      <c r="DR98" s="14"/>
      <c r="DS98" s="15"/>
      <c r="DT98" s="15"/>
      <c r="DU98" s="15"/>
      <c r="DV98" s="15"/>
      <c r="DW98" s="15"/>
      <c r="DX98" s="15"/>
      <c r="DY98" s="15"/>
      <c r="DZ98" s="15"/>
      <c r="EA98" s="15"/>
      <c r="EB98" s="14"/>
      <c r="EC98" s="40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39"/>
      <c r="ER98" s="38"/>
      <c r="ES98" s="38"/>
      <c r="ET98" s="37"/>
      <c r="EU98" s="36"/>
      <c r="EV98" s="36"/>
      <c r="EW98" s="36"/>
      <c r="EX98" s="36"/>
      <c r="EY98" s="35"/>
      <c r="EZ98" s="21"/>
      <c r="FA98" s="21"/>
      <c r="FB98" s="20"/>
    </row>
    <row r="99" spans="1:159" x14ac:dyDescent="0.3">
      <c r="A99" s="23"/>
      <c r="S99" s="15"/>
      <c r="T99" s="15"/>
      <c r="W99" s="41"/>
      <c r="X99" s="41"/>
      <c r="Y99" s="41"/>
      <c r="AJ99" s="14"/>
      <c r="AK99" s="14"/>
      <c r="AL99" s="14"/>
      <c r="AM99" s="14"/>
      <c r="AN99" s="13"/>
      <c r="AP99" s="15"/>
      <c r="AQ99" s="14"/>
      <c r="AR99" s="14"/>
      <c r="AS99" s="14"/>
      <c r="AT99" s="14"/>
      <c r="AU99" s="15"/>
      <c r="AW99" s="13"/>
      <c r="AX99" s="14"/>
      <c r="AY99" s="14"/>
      <c r="AZ99" s="14"/>
      <c r="BA99" s="14"/>
      <c r="BB99" s="15"/>
      <c r="BD99" s="15"/>
      <c r="BE99" s="14"/>
      <c r="BF99" s="14"/>
      <c r="BG99" s="14"/>
      <c r="BH99" s="14"/>
      <c r="BI99" s="15"/>
      <c r="BK99" s="15"/>
      <c r="BL99" s="14"/>
      <c r="BM99" s="14"/>
      <c r="BN99" s="14"/>
      <c r="BO99" s="14"/>
      <c r="BP99" s="15"/>
      <c r="BR99" s="15"/>
      <c r="BS99" s="14"/>
      <c r="BT99" s="14"/>
      <c r="BU99" s="14"/>
      <c r="BV99" s="14"/>
      <c r="BW99" s="14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M99" s="15"/>
      <c r="DN99" s="15"/>
      <c r="DQ99" s="15"/>
      <c r="DR99" s="14"/>
      <c r="DS99" s="15"/>
      <c r="DT99" s="15"/>
      <c r="DU99" s="15"/>
      <c r="DV99" s="15"/>
      <c r="DW99" s="15"/>
      <c r="DX99" s="15"/>
      <c r="DY99" s="15"/>
      <c r="DZ99" s="15"/>
      <c r="EA99" s="15"/>
      <c r="EB99" s="14"/>
      <c r="EC99" s="40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39"/>
      <c r="ER99" s="38"/>
      <c r="ES99" s="38"/>
      <c r="ET99" s="37"/>
      <c r="EU99" s="36"/>
      <c r="EV99" s="36"/>
      <c r="EW99" s="36"/>
      <c r="EX99" s="36"/>
      <c r="EY99" s="35"/>
      <c r="EZ99" s="21"/>
      <c r="FA99" s="21"/>
      <c r="FB99" s="5"/>
    </row>
    <row r="100" spans="1:159" x14ac:dyDescent="0.3">
      <c r="A100" s="23"/>
      <c r="S100" s="15"/>
      <c r="T100" s="15"/>
      <c r="W100" s="41"/>
      <c r="X100" s="41"/>
      <c r="Y100" s="41"/>
      <c r="AJ100" s="14"/>
      <c r="AK100" s="14"/>
      <c r="AL100" s="14"/>
      <c r="AM100" s="14"/>
      <c r="AN100" s="13"/>
      <c r="AP100" s="15"/>
      <c r="AQ100" s="14"/>
      <c r="AR100" s="14"/>
      <c r="AS100" s="14"/>
      <c r="AT100" s="14"/>
      <c r="AU100" s="15"/>
      <c r="AW100" s="13"/>
      <c r="AX100" s="14"/>
      <c r="AY100" s="14"/>
      <c r="AZ100" s="14"/>
      <c r="BA100" s="14"/>
      <c r="BB100" s="15"/>
      <c r="BD100" s="15"/>
      <c r="BE100" s="14"/>
      <c r="BF100" s="14"/>
      <c r="BG100" s="14"/>
      <c r="BH100" s="14"/>
      <c r="BI100" s="15"/>
      <c r="BK100" s="15"/>
      <c r="BL100" s="14"/>
      <c r="BM100" s="14"/>
      <c r="BN100" s="14"/>
      <c r="BO100" s="14"/>
      <c r="BP100" s="15"/>
      <c r="BR100" s="15"/>
      <c r="BS100" s="14"/>
      <c r="BT100" s="14"/>
      <c r="BU100" s="14"/>
      <c r="BV100" s="14"/>
      <c r="BW100" s="14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M100" s="15"/>
      <c r="DN100" s="15"/>
      <c r="DQ100" s="15"/>
      <c r="DR100" s="14"/>
      <c r="DS100" s="15"/>
      <c r="DT100" s="15"/>
      <c r="DU100" s="15"/>
      <c r="DV100" s="15"/>
      <c r="DW100" s="15"/>
      <c r="DX100" s="15"/>
      <c r="DY100" s="15"/>
      <c r="DZ100" s="15"/>
      <c r="EA100" s="15"/>
      <c r="EB100" s="14"/>
      <c r="EC100" s="40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39"/>
      <c r="ER100" s="38"/>
      <c r="ES100" s="38"/>
      <c r="ET100" s="37"/>
      <c r="EU100" s="36"/>
      <c r="EV100" s="36"/>
      <c r="EW100" s="36"/>
      <c r="EX100" s="36"/>
      <c r="EY100" s="35"/>
      <c r="EZ100" s="21"/>
      <c r="FA100" s="21"/>
      <c r="FB100" s="20"/>
    </row>
    <row r="101" spans="1:159" x14ac:dyDescent="0.3">
      <c r="A101" s="23"/>
      <c r="S101" s="15"/>
      <c r="T101" s="15"/>
      <c r="W101" s="41"/>
      <c r="X101" s="41"/>
      <c r="Y101" s="41"/>
      <c r="AJ101" s="14"/>
      <c r="AK101" s="14"/>
      <c r="AL101" s="14"/>
      <c r="AM101" s="14"/>
      <c r="AN101" s="13"/>
      <c r="AP101" s="15"/>
      <c r="AQ101" s="14"/>
      <c r="AR101" s="14"/>
      <c r="AS101" s="14"/>
      <c r="AT101" s="14"/>
      <c r="AU101" s="15"/>
      <c r="AW101" s="13"/>
      <c r="AX101" s="14"/>
      <c r="AY101" s="14"/>
      <c r="AZ101" s="14"/>
      <c r="BA101" s="14"/>
      <c r="BB101" s="15"/>
      <c r="BD101" s="15"/>
      <c r="BE101" s="14"/>
      <c r="BF101" s="14"/>
      <c r="BG101" s="14"/>
      <c r="BH101" s="14"/>
      <c r="BI101" s="15"/>
      <c r="BK101" s="15"/>
      <c r="BL101" s="14"/>
      <c r="BM101" s="14"/>
      <c r="BN101" s="14"/>
      <c r="BO101" s="14"/>
      <c r="BP101" s="15"/>
      <c r="BR101" s="15"/>
      <c r="BS101" s="14"/>
      <c r="BT101" s="14"/>
      <c r="BU101" s="14"/>
      <c r="BV101" s="14"/>
      <c r="BW101" s="14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M101" s="15"/>
      <c r="DN101" s="15"/>
      <c r="DQ101" s="15"/>
      <c r="DR101" s="14"/>
      <c r="DS101" s="15"/>
      <c r="DT101" s="15"/>
      <c r="DU101" s="15"/>
      <c r="DV101" s="15"/>
      <c r="DW101" s="15"/>
      <c r="DX101" s="15"/>
      <c r="DY101" s="15"/>
      <c r="DZ101" s="15"/>
      <c r="EA101" s="15"/>
      <c r="EB101" s="14"/>
      <c r="EC101" s="40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39"/>
      <c r="ER101" s="38"/>
      <c r="ES101" s="38"/>
      <c r="ET101" s="37"/>
      <c r="EU101" s="36"/>
      <c r="EV101" s="36"/>
      <c r="EW101" s="36"/>
      <c r="EX101" s="36"/>
      <c r="EY101" s="35"/>
      <c r="EZ101" s="21"/>
      <c r="FA101" s="21"/>
      <c r="FB101" s="5"/>
    </row>
    <row r="102" spans="1:159" x14ac:dyDescent="0.3">
      <c r="A102" s="23"/>
      <c r="S102" s="15"/>
      <c r="T102" s="15"/>
      <c r="W102" s="41"/>
      <c r="X102" s="41"/>
      <c r="Y102" s="41"/>
      <c r="AJ102" s="14"/>
      <c r="AK102" s="14"/>
      <c r="AL102" s="14"/>
      <c r="AM102" s="14"/>
      <c r="AN102" s="13"/>
      <c r="AP102" s="15"/>
      <c r="AQ102" s="14"/>
      <c r="AR102" s="14"/>
      <c r="AS102" s="14"/>
      <c r="AT102" s="14"/>
      <c r="AU102" s="15"/>
      <c r="AW102" s="13"/>
      <c r="AX102" s="14"/>
      <c r="AY102" s="14"/>
      <c r="AZ102" s="14"/>
      <c r="BA102" s="14"/>
      <c r="BB102" s="15"/>
      <c r="BD102" s="15"/>
      <c r="BE102" s="14"/>
      <c r="BF102" s="14"/>
      <c r="BG102" s="14"/>
      <c r="BH102" s="14"/>
      <c r="BI102" s="15"/>
      <c r="BK102" s="15"/>
      <c r="BL102" s="14"/>
      <c r="BM102" s="14"/>
      <c r="BN102" s="14"/>
      <c r="BO102" s="14"/>
      <c r="BP102" s="15"/>
      <c r="BR102" s="15"/>
      <c r="BS102" s="14"/>
      <c r="BT102" s="14"/>
      <c r="BU102" s="14"/>
      <c r="BV102" s="14"/>
      <c r="BW102" s="14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M102" s="15"/>
      <c r="DN102" s="15"/>
      <c r="DQ102" s="15"/>
      <c r="DR102" s="14"/>
      <c r="DS102" s="15"/>
      <c r="DT102" s="15"/>
      <c r="DU102" s="15"/>
      <c r="DV102" s="15"/>
      <c r="DW102" s="15"/>
      <c r="DX102" s="15"/>
      <c r="DY102" s="15"/>
      <c r="DZ102" s="15"/>
      <c r="EA102" s="15"/>
      <c r="EB102" s="14"/>
      <c r="EC102" s="40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39"/>
      <c r="ER102" s="38"/>
      <c r="ES102" s="38"/>
      <c r="ET102" s="37"/>
      <c r="EU102" s="36"/>
      <c r="EV102" s="36"/>
      <c r="EW102" s="36"/>
      <c r="EX102" s="36"/>
      <c r="EY102" s="35"/>
      <c r="EZ102" s="21"/>
      <c r="FA102" s="21"/>
      <c r="FB102" s="5"/>
    </row>
    <row r="103" spans="1:159" x14ac:dyDescent="0.3">
      <c r="A103" s="23"/>
      <c r="S103" s="15"/>
      <c r="T103" s="15"/>
      <c r="W103" s="41"/>
      <c r="X103" s="41"/>
      <c r="Y103" s="41"/>
      <c r="AJ103" s="14"/>
      <c r="AK103" s="14"/>
      <c r="AL103" s="14"/>
      <c r="AM103" s="14"/>
      <c r="AN103" s="13"/>
      <c r="AP103" s="15"/>
      <c r="AQ103" s="14"/>
      <c r="AR103" s="14"/>
      <c r="AS103" s="14"/>
      <c r="AT103" s="14"/>
      <c r="AU103" s="15"/>
      <c r="AW103" s="13"/>
      <c r="AX103" s="14"/>
      <c r="AY103" s="14"/>
      <c r="AZ103" s="14"/>
      <c r="BA103" s="14"/>
      <c r="BB103" s="15"/>
      <c r="BD103" s="15"/>
      <c r="BE103" s="14"/>
      <c r="BF103" s="14"/>
      <c r="BG103" s="14"/>
      <c r="BH103" s="14"/>
      <c r="BI103" s="15"/>
      <c r="BK103" s="15"/>
      <c r="BL103" s="14"/>
      <c r="BM103" s="14"/>
      <c r="BN103" s="14"/>
      <c r="BO103" s="14"/>
      <c r="BP103" s="15"/>
      <c r="BR103" s="15"/>
      <c r="BS103" s="14"/>
      <c r="BT103" s="14"/>
      <c r="BU103" s="14"/>
      <c r="BV103" s="14"/>
      <c r="BW103" s="14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M103" s="15"/>
      <c r="DN103" s="15"/>
      <c r="DQ103" s="15"/>
      <c r="DR103" s="14"/>
      <c r="DS103" s="15"/>
      <c r="DT103" s="15"/>
      <c r="DU103" s="15"/>
      <c r="DV103" s="15"/>
      <c r="DW103" s="15"/>
      <c r="DX103" s="15"/>
      <c r="DY103" s="15"/>
      <c r="DZ103" s="15"/>
      <c r="EA103" s="15"/>
      <c r="EB103" s="14"/>
      <c r="EC103" s="40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39"/>
      <c r="ER103" s="38"/>
      <c r="ES103" s="38"/>
      <c r="ET103" s="37"/>
      <c r="EU103" s="36"/>
      <c r="EV103" s="36"/>
      <c r="EW103" s="36"/>
      <c r="EX103" s="36"/>
      <c r="EY103" s="35"/>
      <c r="EZ103" s="21"/>
      <c r="FA103" s="21"/>
      <c r="FB103" s="20"/>
    </row>
    <row r="104" spans="1:159" x14ac:dyDescent="0.3">
      <c r="A104" s="23"/>
      <c r="S104" s="15"/>
      <c r="T104" s="15"/>
      <c r="W104" s="41"/>
      <c r="X104" s="41"/>
      <c r="Y104" s="41"/>
      <c r="AC104" s="5"/>
      <c r="AD104" s="5"/>
      <c r="AE104" s="5"/>
      <c r="AF104" s="5"/>
      <c r="AG104" s="5"/>
      <c r="AH104" s="5"/>
      <c r="AI104" s="5"/>
      <c r="AJ104" s="14"/>
      <c r="AK104" s="14"/>
      <c r="AL104" s="14"/>
      <c r="AM104" s="14"/>
      <c r="AN104" s="13"/>
      <c r="AP104" s="15"/>
      <c r="AQ104" s="14"/>
      <c r="AR104" s="14"/>
      <c r="AS104" s="14"/>
      <c r="AT104" s="14"/>
      <c r="AU104" s="15"/>
      <c r="AW104" s="13"/>
      <c r="AX104" s="14"/>
      <c r="AY104" s="14"/>
      <c r="AZ104" s="14"/>
      <c r="BA104" s="14"/>
      <c r="BB104" s="15"/>
      <c r="BD104" s="15"/>
      <c r="BE104" s="14"/>
      <c r="BF104" s="14"/>
      <c r="BG104" s="14"/>
      <c r="BH104" s="14"/>
      <c r="BI104" s="15"/>
      <c r="BK104" s="15"/>
      <c r="BL104" s="14"/>
      <c r="BM104" s="14"/>
      <c r="BN104" s="14"/>
      <c r="BO104" s="14"/>
      <c r="BP104" s="15"/>
      <c r="BR104" s="15"/>
      <c r="BS104" s="14"/>
      <c r="BT104" s="14"/>
      <c r="BU104" s="14"/>
      <c r="BV104" s="14"/>
      <c r="BW104" s="14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5"/>
      <c r="DM104" s="15"/>
      <c r="DN104" s="15"/>
      <c r="DQ104" s="15"/>
      <c r="DR104" s="14"/>
      <c r="DS104" s="15"/>
      <c r="DT104" s="15"/>
      <c r="DU104" s="15"/>
      <c r="DV104" s="15"/>
      <c r="DW104" s="15"/>
      <c r="DX104" s="15"/>
      <c r="DY104" s="15"/>
      <c r="DZ104" s="15"/>
      <c r="EA104" s="15"/>
      <c r="EB104" s="14"/>
      <c r="EC104" s="40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39"/>
      <c r="ER104" s="38"/>
      <c r="ES104" s="38"/>
      <c r="ET104" s="37"/>
      <c r="EU104" s="36"/>
      <c r="EV104" s="36"/>
      <c r="EW104" s="36"/>
      <c r="EX104" s="36"/>
      <c r="EY104" s="35"/>
      <c r="EZ104" s="21"/>
      <c r="FA104" s="21"/>
      <c r="FB104" s="5"/>
    </row>
    <row r="105" spans="1:159" x14ac:dyDescent="0.3">
      <c r="A105" s="23"/>
      <c r="S105" s="15"/>
      <c r="T105" s="15"/>
      <c r="W105" s="41"/>
      <c r="X105" s="41"/>
      <c r="Y105" s="41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3"/>
      <c r="AP105" s="15"/>
      <c r="AQ105" s="14"/>
      <c r="AR105" s="14"/>
      <c r="AS105" s="14"/>
      <c r="AT105" s="14"/>
      <c r="AU105" s="15"/>
      <c r="AW105" s="13"/>
      <c r="AX105" s="14"/>
      <c r="AY105" s="14"/>
      <c r="AZ105" s="14"/>
      <c r="BA105" s="14"/>
      <c r="BB105" s="15"/>
      <c r="BD105" s="15"/>
      <c r="BE105" s="14"/>
      <c r="BF105" s="14"/>
      <c r="BG105" s="14"/>
      <c r="BH105" s="14"/>
      <c r="BI105" s="15"/>
      <c r="BK105" s="15"/>
      <c r="BL105" s="14"/>
      <c r="BM105" s="14"/>
      <c r="BN105" s="14"/>
      <c r="BO105" s="14"/>
      <c r="BP105" s="15"/>
      <c r="BR105" s="15"/>
      <c r="BS105" s="14"/>
      <c r="BT105" s="14"/>
      <c r="BU105" s="14"/>
      <c r="BV105" s="14"/>
      <c r="BW105" s="14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5"/>
      <c r="DM105" s="15"/>
      <c r="DN105" s="15"/>
      <c r="DQ105" s="15"/>
      <c r="DR105" s="14"/>
      <c r="DS105" s="15"/>
      <c r="DT105" s="15"/>
      <c r="DU105" s="15"/>
      <c r="DV105" s="15"/>
      <c r="DW105" s="15"/>
      <c r="DX105" s="15"/>
      <c r="DY105" s="15"/>
      <c r="DZ105" s="15"/>
      <c r="EA105" s="15"/>
      <c r="EB105" s="14"/>
      <c r="EC105" s="40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39"/>
      <c r="ER105" s="38"/>
      <c r="ES105" s="38"/>
      <c r="ET105" s="37"/>
      <c r="EU105" s="36"/>
      <c r="EV105" s="36"/>
      <c r="EW105" s="36"/>
      <c r="EX105" s="36"/>
      <c r="EY105" s="35"/>
      <c r="EZ105" s="21"/>
      <c r="FA105" s="21"/>
      <c r="FB105" s="5"/>
    </row>
    <row r="106" spans="1:159" x14ac:dyDescent="0.3">
      <c r="A106" s="23"/>
      <c r="S106" s="15"/>
      <c r="T106" s="15"/>
      <c r="W106" s="41"/>
      <c r="X106" s="41"/>
      <c r="Y106" s="41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3"/>
      <c r="AP106" s="15"/>
      <c r="AQ106" s="14"/>
      <c r="AR106" s="14"/>
      <c r="AS106" s="14"/>
      <c r="AT106" s="14"/>
      <c r="AU106" s="15"/>
      <c r="AW106" s="13"/>
      <c r="AX106" s="14"/>
      <c r="AY106" s="14"/>
      <c r="AZ106" s="14"/>
      <c r="BA106" s="14"/>
      <c r="BB106" s="15"/>
      <c r="BD106" s="15"/>
      <c r="BE106" s="14"/>
      <c r="BF106" s="14"/>
      <c r="BG106" s="14"/>
      <c r="BH106" s="14"/>
      <c r="BI106" s="15"/>
      <c r="BK106" s="15"/>
      <c r="BL106" s="14"/>
      <c r="BM106" s="14"/>
      <c r="BN106" s="14"/>
      <c r="BO106" s="14"/>
      <c r="BP106" s="15"/>
      <c r="BR106" s="15"/>
      <c r="BS106" s="14"/>
      <c r="BT106" s="14"/>
      <c r="BU106" s="14"/>
      <c r="BV106" s="14"/>
      <c r="BW106" s="14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5"/>
      <c r="DM106" s="15"/>
      <c r="DN106" s="15"/>
      <c r="DQ106" s="15"/>
      <c r="DR106" s="14"/>
      <c r="DS106" s="15"/>
      <c r="DT106" s="15"/>
      <c r="DU106" s="15"/>
      <c r="DV106" s="15"/>
      <c r="DW106" s="15"/>
      <c r="DX106" s="15"/>
      <c r="DY106" s="15"/>
      <c r="DZ106" s="15"/>
      <c r="EA106" s="15"/>
      <c r="EB106" s="14"/>
      <c r="EC106" s="40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39"/>
      <c r="ER106" s="38"/>
      <c r="ES106" s="38"/>
      <c r="ET106" s="37"/>
      <c r="EU106" s="36"/>
      <c r="EV106" s="36"/>
      <c r="EW106" s="36"/>
      <c r="EX106" s="36"/>
      <c r="EY106" s="35"/>
      <c r="EZ106" s="21"/>
      <c r="FA106" s="21"/>
      <c r="FB106" s="5"/>
    </row>
    <row r="107" spans="1:159" x14ac:dyDescent="0.3">
      <c r="A107" s="23"/>
      <c r="S107" s="15"/>
      <c r="T107" s="15"/>
      <c r="W107" s="41"/>
      <c r="X107" s="41"/>
      <c r="Y107" s="41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3"/>
      <c r="AP107" s="15"/>
      <c r="AQ107" s="14"/>
      <c r="AR107" s="14"/>
      <c r="AS107" s="14"/>
      <c r="AT107" s="14"/>
      <c r="AU107" s="15"/>
      <c r="AW107" s="13"/>
      <c r="AX107" s="14"/>
      <c r="AY107" s="14"/>
      <c r="AZ107" s="14"/>
      <c r="BA107" s="14"/>
      <c r="BB107" s="15"/>
      <c r="BD107" s="15"/>
      <c r="BE107" s="14"/>
      <c r="BF107" s="14"/>
      <c r="BG107" s="14"/>
      <c r="BH107" s="14"/>
      <c r="BI107" s="15"/>
      <c r="BK107" s="15"/>
      <c r="BL107" s="14"/>
      <c r="BM107" s="14"/>
      <c r="BN107" s="14"/>
      <c r="BO107" s="14"/>
      <c r="BP107" s="15"/>
      <c r="BR107" s="15"/>
      <c r="BS107" s="14"/>
      <c r="BT107" s="14"/>
      <c r="BU107" s="14"/>
      <c r="BV107" s="14"/>
      <c r="BW107" s="14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5"/>
      <c r="DM107" s="15"/>
      <c r="DN107" s="15"/>
      <c r="DQ107" s="15"/>
      <c r="DR107" s="14"/>
      <c r="DS107" s="15"/>
      <c r="DT107" s="15"/>
      <c r="DU107" s="15"/>
      <c r="DV107" s="15"/>
      <c r="DW107" s="15"/>
      <c r="DX107" s="15"/>
      <c r="DY107" s="15"/>
      <c r="DZ107" s="15"/>
      <c r="EA107" s="15"/>
      <c r="EB107" s="14"/>
      <c r="EC107" s="40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39"/>
      <c r="ER107" s="38"/>
      <c r="ES107" s="38"/>
      <c r="ET107" s="37"/>
      <c r="EU107" s="36"/>
      <c r="EV107" s="36"/>
      <c r="EW107" s="36"/>
      <c r="EX107" s="36"/>
      <c r="EY107" s="35"/>
      <c r="EZ107" s="21"/>
      <c r="FA107" s="21"/>
      <c r="FB107" s="5"/>
    </row>
    <row r="108" spans="1:159" x14ac:dyDescent="0.3">
      <c r="A108" s="23"/>
      <c r="S108" s="15"/>
      <c r="T108" s="15"/>
      <c r="W108" s="41"/>
      <c r="X108" s="41"/>
      <c r="Y108" s="41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3"/>
      <c r="AP108" s="15"/>
      <c r="AQ108" s="14"/>
      <c r="AR108" s="14"/>
      <c r="AS108" s="14"/>
      <c r="AT108" s="14"/>
      <c r="AU108" s="15"/>
      <c r="AW108" s="13"/>
      <c r="AX108" s="14"/>
      <c r="AY108" s="14"/>
      <c r="AZ108" s="14"/>
      <c r="BA108" s="14"/>
      <c r="BB108" s="15"/>
      <c r="BD108" s="15"/>
      <c r="BE108" s="14"/>
      <c r="BF108" s="14"/>
      <c r="BG108" s="14"/>
      <c r="BH108" s="14"/>
      <c r="BI108" s="15"/>
      <c r="BK108" s="15"/>
      <c r="BL108" s="14"/>
      <c r="BM108" s="14"/>
      <c r="BN108" s="14"/>
      <c r="BO108" s="14"/>
      <c r="BP108" s="15"/>
      <c r="BR108" s="15"/>
      <c r="BS108" s="14"/>
      <c r="BT108" s="14"/>
      <c r="BU108" s="14"/>
      <c r="BV108" s="14"/>
      <c r="BW108" s="14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5"/>
      <c r="DM108" s="15"/>
      <c r="DN108" s="15"/>
      <c r="DQ108" s="15"/>
      <c r="DR108" s="14"/>
      <c r="DS108" s="15"/>
      <c r="DT108" s="15"/>
      <c r="DU108" s="15"/>
      <c r="DV108" s="15"/>
      <c r="DW108" s="15"/>
      <c r="DX108" s="15"/>
      <c r="DY108" s="15"/>
      <c r="DZ108" s="15"/>
      <c r="EA108" s="15"/>
      <c r="EB108" s="14"/>
      <c r="EC108" s="40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39"/>
      <c r="ER108" s="38"/>
      <c r="ES108" s="38"/>
      <c r="ET108" s="37"/>
      <c r="EU108" s="36"/>
      <c r="EV108" s="36"/>
      <c r="EW108" s="36"/>
      <c r="EX108" s="36"/>
      <c r="EY108" s="35"/>
      <c r="EZ108" s="21"/>
      <c r="FA108" s="21"/>
      <c r="FB108" s="5"/>
    </row>
    <row r="109" spans="1:159" x14ac:dyDescent="0.3">
      <c r="A109" s="23"/>
      <c r="S109" s="15"/>
      <c r="T109" s="15"/>
      <c r="W109" s="41"/>
      <c r="X109" s="41"/>
      <c r="Y109" s="41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3"/>
      <c r="AP109" s="15"/>
      <c r="AQ109" s="14"/>
      <c r="AR109" s="14"/>
      <c r="AS109" s="14"/>
      <c r="AT109" s="14"/>
      <c r="AU109" s="15"/>
      <c r="AW109" s="13"/>
      <c r="AX109" s="14"/>
      <c r="AY109" s="14"/>
      <c r="AZ109" s="14"/>
      <c r="BA109" s="14"/>
      <c r="BB109" s="15"/>
      <c r="BD109" s="15"/>
      <c r="BE109" s="14"/>
      <c r="BF109" s="14"/>
      <c r="BG109" s="14"/>
      <c r="BH109" s="14"/>
      <c r="BI109" s="15"/>
      <c r="BK109" s="15"/>
      <c r="BL109" s="14"/>
      <c r="BM109" s="14"/>
      <c r="BN109" s="14"/>
      <c r="BO109" s="14"/>
      <c r="BP109" s="15"/>
      <c r="BR109" s="15"/>
      <c r="BS109" s="14"/>
      <c r="BT109" s="14"/>
      <c r="BU109" s="14"/>
      <c r="BV109" s="14"/>
      <c r="BW109" s="14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5"/>
      <c r="DM109" s="15"/>
      <c r="DN109" s="15"/>
      <c r="DQ109" s="15"/>
      <c r="DR109" s="14"/>
      <c r="DS109" s="15"/>
      <c r="DT109" s="15"/>
      <c r="DU109" s="15"/>
      <c r="DV109" s="15"/>
      <c r="DW109" s="15"/>
      <c r="DX109" s="15"/>
      <c r="DY109" s="15"/>
      <c r="DZ109" s="15"/>
      <c r="EA109" s="15"/>
      <c r="EB109" s="14"/>
      <c r="EC109" s="40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39"/>
      <c r="ER109" s="38"/>
      <c r="ES109" s="38"/>
      <c r="ET109" s="37"/>
      <c r="EU109" s="36"/>
      <c r="EV109" s="36"/>
      <c r="EW109" s="36"/>
      <c r="EX109" s="36"/>
      <c r="EY109" s="35"/>
      <c r="EZ109" s="21"/>
      <c r="FA109" s="21"/>
      <c r="FB109" s="5"/>
    </row>
    <row r="110" spans="1:159" x14ac:dyDescent="0.3">
      <c r="A110" s="23"/>
      <c r="S110" s="15"/>
      <c r="T110" s="15"/>
      <c r="W110" s="41"/>
      <c r="X110" s="41"/>
      <c r="Y110" s="41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3"/>
      <c r="AP110" s="15"/>
      <c r="AQ110" s="14"/>
      <c r="AR110" s="14"/>
      <c r="AS110" s="14"/>
      <c r="AT110" s="14"/>
      <c r="AU110" s="15"/>
      <c r="AW110" s="13"/>
      <c r="AX110" s="14"/>
      <c r="AY110" s="14"/>
      <c r="AZ110" s="14"/>
      <c r="BA110" s="14"/>
      <c r="BB110" s="15"/>
      <c r="BD110" s="15"/>
      <c r="BE110" s="14"/>
      <c r="BF110" s="14"/>
      <c r="BG110" s="14"/>
      <c r="BH110" s="14"/>
      <c r="BI110" s="15"/>
      <c r="BK110" s="15"/>
      <c r="BL110" s="14"/>
      <c r="BM110" s="14"/>
      <c r="BN110" s="14"/>
      <c r="BO110" s="14"/>
      <c r="BP110" s="15"/>
      <c r="BR110" s="15"/>
      <c r="BS110" s="14"/>
      <c r="BT110" s="14"/>
      <c r="BU110" s="14"/>
      <c r="BV110" s="14"/>
      <c r="BW110" s="14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5"/>
      <c r="DM110" s="15"/>
      <c r="DN110" s="15"/>
      <c r="DQ110" s="15"/>
      <c r="DR110" s="14"/>
      <c r="DS110" s="15"/>
      <c r="DT110" s="15"/>
      <c r="DU110" s="15"/>
      <c r="DV110" s="15"/>
      <c r="DW110" s="15"/>
      <c r="DX110" s="15"/>
      <c r="DY110" s="15"/>
      <c r="DZ110" s="15"/>
      <c r="EA110" s="15"/>
      <c r="EB110" s="14"/>
      <c r="EC110" s="40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39"/>
      <c r="ER110" s="38"/>
      <c r="ES110" s="38"/>
      <c r="ET110" s="37"/>
      <c r="EU110" s="36"/>
      <c r="EV110" s="36"/>
      <c r="EW110" s="36"/>
      <c r="EX110" s="36"/>
      <c r="EY110" s="35"/>
      <c r="EZ110" s="21"/>
      <c r="FA110" s="21"/>
      <c r="FB110" s="5"/>
    </row>
    <row r="111" spans="1:159" x14ac:dyDescent="0.3">
      <c r="A111" s="23"/>
      <c r="S111" s="15"/>
      <c r="T111" s="15"/>
      <c r="W111" s="41"/>
      <c r="X111" s="41"/>
      <c r="Y111" s="41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3"/>
      <c r="AP111" s="15"/>
      <c r="AQ111" s="14"/>
      <c r="AR111" s="14"/>
      <c r="AS111" s="14"/>
      <c r="AT111" s="14"/>
      <c r="AU111" s="15"/>
      <c r="AW111" s="13"/>
      <c r="AX111" s="14"/>
      <c r="AY111" s="14"/>
      <c r="AZ111" s="14"/>
      <c r="BA111" s="14"/>
      <c r="BB111" s="15"/>
      <c r="BD111" s="15"/>
      <c r="BE111" s="14"/>
      <c r="BF111" s="14"/>
      <c r="BG111" s="14"/>
      <c r="BH111" s="14"/>
      <c r="BI111" s="15"/>
      <c r="BK111" s="15"/>
      <c r="BL111" s="14"/>
      <c r="BM111" s="14"/>
      <c r="BN111" s="14"/>
      <c r="BO111" s="14"/>
      <c r="BP111" s="15"/>
      <c r="BR111" s="15"/>
      <c r="BS111" s="14"/>
      <c r="BT111" s="14"/>
      <c r="BU111" s="14"/>
      <c r="BV111" s="14"/>
      <c r="BW111" s="14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M111" s="15"/>
      <c r="DN111" s="15"/>
      <c r="DQ111" s="15"/>
      <c r="DR111" s="14"/>
      <c r="DS111" s="15"/>
      <c r="DT111" s="15"/>
      <c r="DU111" s="15"/>
      <c r="DV111" s="15"/>
      <c r="DW111" s="15"/>
      <c r="DX111" s="15"/>
      <c r="DY111" s="15"/>
      <c r="DZ111" s="15"/>
      <c r="EA111" s="15"/>
      <c r="EB111" s="14"/>
      <c r="EC111" s="40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39"/>
      <c r="ER111" s="38"/>
      <c r="ES111" s="38"/>
      <c r="ET111" s="37"/>
      <c r="EU111" s="36"/>
      <c r="EV111" s="36"/>
      <c r="EW111" s="36"/>
      <c r="EX111" s="36"/>
      <c r="EY111" s="35"/>
      <c r="EZ111" s="21"/>
      <c r="FA111" s="21"/>
      <c r="FB111" s="20"/>
      <c r="FC111" s="24"/>
    </row>
    <row r="112" spans="1:159" x14ac:dyDescent="0.3">
      <c r="A112" s="23"/>
      <c r="S112" s="15"/>
      <c r="T112" s="15"/>
      <c r="W112" s="41"/>
      <c r="X112" s="41"/>
      <c r="Y112" s="41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3"/>
      <c r="AO112" s="13"/>
      <c r="AP112" s="15"/>
      <c r="AQ112" s="14"/>
      <c r="AR112" s="14"/>
      <c r="AS112" s="14"/>
      <c r="AT112" s="14"/>
      <c r="AU112" s="15"/>
      <c r="AW112" s="13"/>
      <c r="AX112" s="14"/>
      <c r="AY112" s="14"/>
      <c r="AZ112" s="14"/>
      <c r="BA112" s="14"/>
      <c r="BB112" s="15"/>
      <c r="BD112" s="15"/>
      <c r="BE112" s="14"/>
      <c r="BF112" s="14"/>
      <c r="BG112" s="14"/>
      <c r="BH112" s="14"/>
      <c r="BI112" s="15"/>
      <c r="BK112" s="15"/>
      <c r="BL112" s="14"/>
      <c r="BM112" s="14"/>
      <c r="BN112" s="14"/>
      <c r="BO112" s="14"/>
      <c r="BP112" s="15"/>
      <c r="BQ112" s="13"/>
      <c r="BR112" s="15"/>
      <c r="BS112" s="14"/>
      <c r="BT112" s="14"/>
      <c r="BU112" s="14"/>
      <c r="BV112" s="14"/>
      <c r="BW112" s="14"/>
      <c r="BX112" s="13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M112" s="15"/>
      <c r="DN112" s="15"/>
      <c r="DQ112" s="15"/>
      <c r="DR112" s="14"/>
      <c r="DS112" s="15"/>
      <c r="DT112" s="15"/>
      <c r="DU112" s="15"/>
      <c r="DV112" s="15"/>
      <c r="DW112" s="15"/>
      <c r="DX112" s="15"/>
      <c r="DY112" s="15"/>
      <c r="DZ112" s="15"/>
      <c r="EA112" s="15"/>
      <c r="EB112" s="14"/>
      <c r="EC112" s="40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39"/>
      <c r="ER112" s="38"/>
      <c r="ES112" s="38"/>
      <c r="ET112" s="37"/>
      <c r="EU112" s="36"/>
      <c r="EV112" s="36"/>
      <c r="EW112" s="36"/>
      <c r="EX112" s="36"/>
      <c r="EY112" s="35"/>
      <c r="EZ112" s="21"/>
      <c r="FA112" s="21"/>
      <c r="FB112" s="20"/>
    </row>
    <row r="113" spans="1:158" x14ac:dyDescent="0.3">
      <c r="A113" s="23"/>
      <c r="S113" s="15"/>
      <c r="T113" s="15"/>
      <c r="W113" s="41"/>
      <c r="X113" s="41"/>
      <c r="Y113" s="41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3"/>
      <c r="AP113" s="15"/>
      <c r="AQ113" s="14"/>
      <c r="AR113" s="14"/>
      <c r="AS113" s="14"/>
      <c r="AT113" s="14"/>
      <c r="AU113" s="15"/>
      <c r="AW113" s="13"/>
      <c r="AX113" s="14"/>
      <c r="AY113" s="14"/>
      <c r="AZ113" s="14"/>
      <c r="BA113" s="14"/>
      <c r="BB113" s="15"/>
      <c r="BD113" s="15"/>
      <c r="BE113" s="14"/>
      <c r="BF113" s="14"/>
      <c r="BG113" s="14"/>
      <c r="BH113" s="14"/>
      <c r="BI113" s="15"/>
      <c r="BK113" s="15"/>
      <c r="BL113" s="14"/>
      <c r="BM113" s="14"/>
      <c r="BN113" s="14"/>
      <c r="BO113" s="14"/>
      <c r="BP113" s="15"/>
      <c r="BQ113" s="13"/>
      <c r="BR113" s="15"/>
      <c r="BS113" s="14"/>
      <c r="BT113" s="14"/>
      <c r="BU113" s="14"/>
      <c r="BV113" s="14"/>
      <c r="BW113" s="14"/>
      <c r="BX113" s="13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M113" s="15"/>
      <c r="DN113" s="15"/>
      <c r="DQ113" s="15"/>
      <c r="DR113" s="14"/>
      <c r="DS113" s="15"/>
      <c r="DT113" s="15"/>
      <c r="DU113" s="15"/>
      <c r="DV113" s="15"/>
      <c r="DW113" s="15"/>
      <c r="DX113" s="15"/>
      <c r="DY113" s="15"/>
      <c r="DZ113" s="15"/>
      <c r="EA113" s="15"/>
      <c r="EB113" s="14"/>
      <c r="EC113" s="40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39"/>
      <c r="ER113" s="38"/>
      <c r="ES113" s="38"/>
      <c r="ET113" s="37"/>
      <c r="EU113" s="36"/>
      <c r="EV113" s="36"/>
      <c r="EW113" s="36"/>
      <c r="EX113" s="36"/>
      <c r="EY113" s="35"/>
      <c r="EZ113" s="21"/>
      <c r="FA113" s="21"/>
      <c r="FB113" s="5"/>
    </row>
    <row r="114" spans="1:158" x14ac:dyDescent="0.3">
      <c r="A114" s="23"/>
      <c r="S114" s="15"/>
      <c r="T114" s="15"/>
      <c r="W114" s="41"/>
      <c r="X114" s="41"/>
      <c r="Y114" s="41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3"/>
      <c r="AP114" s="15"/>
      <c r="AQ114" s="14"/>
      <c r="AR114" s="14"/>
      <c r="AS114" s="14"/>
      <c r="AT114" s="14"/>
      <c r="AU114" s="15"/>
      <c r="AW114" s="13"/>
      <c r="AX114" s="14"/>
      <c r="AY114" s="14"/>
      <c r="AZ114" s="14"/>
      <c r="BA114" s="14"/>
      <c r="BB114" s="15"/>
      <c r="BD114" s="15"/>
      <c r="BE114" s="14"/>
      <c r="BF114" s="14"/>
      <c r="BG114" s="14"/>
      <c r="BH114" s="14"/>
      <c r="BI114" s="15"/>
      <c r="BK114" s="15"/>
      <c r="BL114" s="14"/>
      <c r="BM114" s="14"/>
      <c r="BN114" s="14"/>
      <c r="BO114" s="14"/>
      <c r="BP114" s="15"/>
      <c r="BR114" s="15"/>
      <c r="BS114" s="14"/>
      <c r="BT114" s="14"/>
      <c r="BU114" s="14"/>
      <c r="BV114" s="14"/>
      <c r="BW114" s="14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M114" s="15"/>
      <c r="DN114" s="15"/>
      <c r="DQ114" s="15"/>
      <c r="DR114" s="14"/>
      <c r="DS114" s="15"/>
      <c r="DT114" s="15"/>
      <c r="DU114" s="15"/>
      <c r="DV114" s="15"/>
      <c r="DW114" s="15"/>
      <c r="DX114" s="15"/>
      <c r="DY114" s="15"/>
      <c r="DZ114" s="15"/>
      <c r="EA114" s="15"/>
      <c r="EB114" s="14"/>
      <c r="EC114" s="40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39"/>
      <c r="ER114" s="38"/>
      <c r="ES114" s="38"/>
      <c r="ET114" s="37"/>
      <c r="EU114" s="36"/>
      <c r="EV114" s="36"/>
      <c r="EW114" s="36"/>
      <c r="EX114" s="36"/>
      <c r="EY114" s="35"/>
      <c r="EZ114" s="21"/>
      <c r="FA114" s="21"/>
      <c r="FB114" s="5"/>
    </row>
    <row r="115" spans="1:158" x14ac:dyDescent="0.3">
      <c r="A115" s="23"/>
      <c r="S115" s="15"/>
      <c r="T115" s="15"/>
      <c r="W115" s="41"/>
      <c r="X115" s="41"/>
      <c r="Y115" s="41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3"/>
      <c r="AP115" s="15"/>
      <c r="AQ115" s="14"/>
      <c r="AR115" s="14"/>
      <c r="AS115" s="14"/>
      <c r="AT115" s="14"/>
      <c r="AU115" s="15"/>
      <c r="AW115" s="13"/>
      <c r="AX115" s="14"/>
      <c r="AY115" s="14"/>
      <c r="AZ115" s="14"/>
      <c r="BA115" s="14"/>
      <c r="BB115" s="15"/>
      <c r="BD115" s="15"/>
      <c r="BE115" s="14"/>
      <c r="BF115" s="14"/>
      <c r="BG115" s="14"/>
      <c r="BH115" s="14"/>
      <c r="BI115" s="15"/>
      <c r="BK115" s="15"/>
      <c r="BL115" s="14"/>
      <c r="BM115" s="14"/>
      <c r="BN115" s="14"/>
      <c r="BO115" s="14"/>
      <c r="BP115" s="15"/>
      <c r="BR115" s="15"/>
      <c r="BS115" s="14"/>
      <c r="BT115" s="14"/>
      <c r="BU115" s="14"/>
      <c r="BV115" s="14"/>
      <c r="BW115" s="14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M115" s="15"/>
      <c r="DN115" s="15"/>
      <c r="DQ115" s="15"/>
      <c r="DR115" s="14"/>
      <c r="DS115" s="15"/>
      <c r="DT115" s="15"/>
      <c r="DU115" s="15"/>
      <c r="DV115" s="15"/>
      <c r="DW115" s="15"/>
      <c r="DX115" s="15"/>
      <c r="DY115" s="15"/>
      <c r="DZ115" s="15"/>
      <c r="EA115" s="15"/>
      <c r="EB115" s="14"/>
      <c r="EC115" s="40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39"/>
      <c r="ER115" s="38"/>
      <c r="ES115" s="38"/>
      <c r="ET115" s="37"/>
      <c r="EU115" s="36"/>
      <c r="EV115" s="36"/>
      <c r="EW115" s="36"/>
      <c r="EX115" s="36"/>
      <c r="EY115" s="35"/>
      <c r="EZ115" s="21"/>
      <c r="FA115" s="21"/>
      <c r="FB115" s="5"/>
    </row>
    <row r="116" spans="1:158" x14ac:dyDescent="0.3">
      <c r="A116" s="23"/>
      <c r="S116" s="15"/>
      <c r="T116" s="15"/>
      <c r="W116" s="41"/>
      <c r="X116" s="41"/>
      <c r="Y116" s="41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3"/>
      <c r="AP116" s="15"/>
      <c r="AQ116" s="14"/>
      <c r="AR116" s="14"/>
      <c r="AS116" s="14"/>
      <c r="AT116" s="14"/>
      <c r="AU116" s="15"/>
      <c r="AW116" s="13"/>
      <c r="AX116" s="14"/>
      <c r="AY116" s="14"/>
      <c r="AZ116" s="14"/>
      <c r="BA116" s="14"/>
      <c r="BB116" s="15"/>
      <c r="BD116" s="15"/>
      <c r="BE116" s="14"/>
      <c r="BF116" s="14"/>
      <c r="BG116" s="14"/>
      <c r="BH116" s="14"/>
      <c r="BI116" s="15"/>
      <c r="BK116" s="15"/>
      <c r="BL116" s="14"/>
      <c r="BM116" s="14"/>
      <c r="BN116" s="14"/>
      <c r="BO116" s="14"/>
      <c r="BP116" s="15"/>
      <c r="BR116" s="15"/>
      <c r="BS116" s="14"/>
      <c r="BT116" s="14"/>
      <c r="BU116" s="14"/>
      <c r="BV116" s="14"/>
      <c r="BW116" s="14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M116" s="15"/>
      <c r="DN116" s="15"/>
      <c r="DQ116" s="15"/>
      <c r="DR116" s="14"/>
      <c r="DS116" s="15"/>
      <c r="DT116" s="15"/>
      <c r="DU116" s="15"/>
      <c r="DV116" s="15"/>
      <c r="DW116" s="15"/>
      <c r="DX116" s="15"/>
      <c r="DY116" s="15"/>
      <c r="DZ116" s="15"/>
      <c r="EA116" s="15"/>
      <c r="EB116" s="14"/>
      <c r="EC116" s="40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39"/>
      <c r="ER116" s="38"/>
      <c r="ES116" s="38"/>
      <c r="ET116" s="37"/>
      <c r="EU116" s="36"/>
      <c r="EV116" s="36"/>
      <c r="EW116" s="36"/>
      <c r="EX116" s="36"/>
      <c r="EY116" s="35"/>
      <c r="EZ116" s="21"/>
      <c r="FA116" s="21"/>
      <c r="FB116" s="20"/>
    </row>
    <row r="117" spans="1:158" x14ac:dyDescent="0.3">
      <c r="A117" s="23"/>
      <c r="S117" s="15"/>
      <c r="T117" s="15"/>
      <c r="W117" s="41"/>
      <c r="X117" s="41"/>
      <c r="Y117" s="41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3"/>
      <c r="AP117" s="15"/>
      <c r="AQ117" s="14"/>
      <c r="AR117" s="14"/>
      <c r="AS117" s="14"/>
      <c r="AT117" s="14"/>
      <c r="AU117" s="15"/>
      <c r="AW117" s="13"/>
      <c r="AX117" s="14"/>
      <c r="AY117" s="14"/>
      <c r="AZ117" s="14"/>
      <c r="BA117" s="14"/>
      <c r="BB117" s="15"/>
      <c r="BD117" s="15"/>
      <c r="BE117" s="14"/>
      <c r="BF117" s="14"/>
      <c r="BG117" s="14"/>
      <c r="BH117" s="14"/>
      <c r="BI117" s="15"/>
      <c r="BK117" s="15"/>
      <c r="BL117" s="14"/>
      <c r="BM117" s="14"/>
      <c r="BN117" s="14"/>
      <c r="BO117" s="14"/>
      <c r="BP117" s="15"/>
      <c r="BQ117" s="13"/>
      <c r="BR117" s="15"/>
      <c r="BS117" s="14"/>
      <c r="BT117" s="14"/>
      <c r="BU117" s="14"/>
      <c r="BV117" s="14"/>
      <c r="BW117" s="14"/>
      <c r="BX117" s="13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M117" s="15"/>
      <c r="DN117" s="15"/>
      <c r="DQ117" s="15"/>
      <c r="DR117" s="14"/>
      <c r="DS117" s="15"/>
      <c r="DT117" s="15"/>
      <c r="DU117" s="15"/>
      <c r="DV117" s="15"/>
      <c r="DW117" s="15"/>
      <c r="DX117" s="15"/>
      <c r="DY117" s="15"/>
      <c r="DZ117" s="15"/>
      <c r="EA117" s="15"/>
      <c r="EB117" s="14"/>
      <c r="EC117" s="40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39"/>
      <c r="ER117" s="38"/>
      <c r="ES117" s="38"/>
      <c r="ET117" s="37"/>
      <c r="EU117" s="36"/>
      <c r="EV117" s="36"/>
      <c r="EW117" s="36"/>
      <c r="EX117" s="36"/>
      <c r="EY117" s="35"/>
      <c r="EZ117" s="21"/>
      <c r="FA117" s="21"/>
      <c r="FB117" s="20"/>
    </row>
    <row r="118" spans="1:158" x14ac:dyDescent="0.3">
      <c r="A118" s="23"/>
      <c r="S118" s="15"/>
      <c r="T118" s="15"/>
      <c r="W118" s="41"/>
      <c r="X118" s="41"/>
      <c r="Y118" s="41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3"/>
      <c r="AP118" s="15"/>
      <c r="AQ118" s="14"/>
      <c r="AR118" s="14"/>
      <c r="AS118" s="14"/>
      <c r="AT118" s="14"/>
      <c r="AU118" s="15"/>
      <c r="AW118" s="13"/>
      <c r="AX118" s="14"/>
      <c r="AY118" s="14"/>
      <c r="AZ118" s="14"/>
      <c r="BA118" s="14"/>
      <c r="BB118" s="15"/>
      <c r="BD118" s="15"/>
      <c r="BE118" s="14"/>
      <c r="BF118" s="14"/>
      <c r="BG118" s="14"/>
      <c r="BH118" s="14"/>
      <c r="BI118" s="15"/>
      <c r="BK118" s="15"/>
      <c r="BL118" s="14"/>
      <c r="BM118" s="14"/>
      <c r="BN118" s="14"/>
      <c r="BO118" s="14"/>
      <c r="BP118" s="15"/>
      <c r="BR118" s="15"/>
      <c r="BS118" s="14"/>
      <c r="BT118" s="14"/>
      <c r="BU118" s="14"/>
      <c r="BV118" s="14"/>
      <c r="BW118" s="14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M118" s="15"/>
      <c r="DN118" s="15"/>
      <c r="DQ118" s="15"/>
      <c r="DR118" s="14"/>
      <c r="DS118" s="15"/>
      <c r="DT118" s="15"/>
      <c r="DU118" s="15"/>
      <c r="DV118" s="15"/>
      <c r="DW118" s="15"/>
      <c r="DX118" s="15"/>
      <c r="DY118" s="15"/>
      <c r="DZ118" s="15"/>
      <c r="EA118" s="15"/>
      <c r="EB118" s="14"/>
      <c r="EC118" s="40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39"/>
      <c r="ER118" s="38"/>
      <c r="ES118" s="38"/>
      <c r="ET118" s="37"/>
      <c r="EU118" s="36"/>
      <c r="EV118" s="36"/>
      <c r="EW118" s="36"/>
      <c r="EX118" s="36"/>
      <c r="EY118" s="35"/>
      <c r="EZ118" s="21"/>
      <c r="FA118" s="21"/>
      <c r="FB118" s="5"/>
    </row>
    <row r="119" spans="1:158" x14ac:dyDescent="0.3">
      <c r="A119" s="23"/>
      <c r="S119" s="15"/>
      <c r="T119" s="15"/>
      <c r="W119" s="41"/>
      <c r="X119" s="41"/>
      <c r="Y119" s="41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3"/>
      <c r="AP119" s="15"/>
      <c r="AQ119" s="14"/>
      <c r="AR119" s="14"/>
      <c r="AS119" s="14"/>
      <c r="AT119" s="14"/>
      <c r="AU119" s="15"/>
      <c r="AW119" s="13"/>
      <c r="AX119" s="14"/>
      <c r="AY119" s="14"/>
      <c r="AZ119" s="14"/>
      <c r="BA119" s="14"/>
      <c r="BB119" s="15"/>
      <c r="BD119" s="15"/>
      <c r="BE119" s="14"/>
      <c r="BF119" s="14"/>
      <c r="BG119" s="14"/>
      <c r="BH119" s="14"/>
      <c r="BI119" s="15"/>
      <c r="BK119" s="15"/>
      <c r="BL119" s="14"/>
      <c r="BM119" s="14"/>
      <c r="BN119" s="14"/>
      <c r="BO119" s="14"/>
      <c r="BP119" s="15"/>
      <c r="BR119" s="15"/>
      <c r="BS119" s="14"/>
      <c r="BT119" s="14"/>
      <c r="BU119" s="14"/>
      <c r="BV119" s="14"/>
      <c r="BW119" s="14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M119" s="15"/>
      <c r="DN119" s="15"/>
      <c r="DQ119" s="15"/>
      <c r="DR119" s="14"/>
      <c r="DS119" s="15"/>
      <c r="DT119" s="15"/>
      <c r="DU119" s="15"/>
      <c r="DV119" s="15"/>
      <c r="DW119" s="15"/>
      <c r="DX119" s="15"/>
      <c r="DY119" s="15"/>
      <c r="DZ119" s="15"/>
      <c r="EA119" s="15"/>
      <c r="EB119" s="14"/>
      <c r="EC119" s="40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39"/>
      <c r="ER119" s="38"/>
      <c r="ES119" s="38"/>
      <c r="ET119" s="37"/>
      <c r="EU119" s="36"/>
      <c r="EV119" s="36"/>
      <c r="EW119" s="36"/>
      <c r="EX119" s="36"/>
      <c r="EY119" s="35"/>
      <c r="EZ119" s="21"/>
      <c r="FA119" s="21"/>
      <c r="FB119" s="20"/>
    </row>
    <row r="120" spans="1:158" x14ac:dyDescent="0.3">
      <c r="A120" s="23"/>
      <c r="S120" s="15"/>
      <c r="T120" s="15"/>
      <c r="W120" s="41"/>
      <c r="X120" s="41"/>
      <c r="Y120" s="41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3"/>
      <c r="AP120" s="15"/>
      <c r="AQ120" s="14"/>
      <c r="AR120" s="14"/>
      <c r="AS120" s="14"/>
      <c r="AT120" s="14"/>
      <c r="AU120" s="15"/>
      <c r="AW120" s="13"/>
      <c r="AX120" s="14"/>
      <c r="AY120" s="14"/>
      <c r="AZ120" s="14"/>
      <c r="BA120" s="14"/>
      <c r="BB120" s="15"/>
      <c r="BD120" s="15"/>
      <c r="BE120" s="14"/>
      <c r="BF120" s="14"/>
      <c r="BG120" s="14"/>
      <c r="BH120" s="14"/>
      <c r="BI120" s="15"/>
      <c r="BK120" s="15"/>
      <c r="BL120" s="14"/>
      <c r="BM120" s="14"/>
      <c r="BN120" s="14"/>
      <c r="BO120" s="14"/>
      <c r="BP120" s="15"/>
      <c r="BR120" s="15"/>
      <c r="BS120" s="14"/>
      <c r="BT120" s="14"/>
      <c r="BU120" s="14"/>
      <c r="BV120" s="14"/>
      <c r="BW120" s="14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M120" s="15"/>
      <c r="DN120" s="15"/>
      <c r="DQ120" s="15"/>
      <c r="DR120" s="14"/>
      <c r="DS120" s="15"/>
      <c r="DT120" s="15"/>
      <c r="DU120" s="15"/>
      <c r="DV120" s="15"/>
      <c r="DW120" s="15"/>
      <c r="DX120" s="15"/>
      <c r="DY120" s="15"/>
      <c r="DZ120" s="15"/>
      <c r="EA120" s="15"/>
      <c r="EB120" s="14"/>
      <c r="EC120" s="40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39"/>
      <c r="ER120" s="38"/>
      <c r="ES120" s="38"/>
      <c r="ET120" s="37"/>
      <c r="EU120" s="36"/>
      <c r="EV120" s="36"/>
      <c r="EW120" s="36"/>
      <c r="EX120" s="36"/>
      <c r="EY120" s="35"/>
      <c r="EZ120" s="21"/>
      <c r="FA120" s="21"/>
      <c r="FB120" s="20"/>
    </row>
    <row r="121" spans="1:158" x14ac:dyDescent="0.3">
      <c r="A121" s="23"/>
      <c r="S121" s="15"/>
      <c r="T121" s="15"/>
      <c r="W121" s="41"/>
      <c r="X121" s="41"/>
      <c r="Y121" s="41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3"/>
      <c r="AP121" s="15"/>
      <c r="AQ121" s="14"/>
      <c r="AR121" s="14"/>
      <c r="AS121" s="14"/>
      <c r="AT121" s="14"/>
      <c r="AU121" s="15"/>
      <c r="AW121" s="13"/>
      <c r="AX121" s="14"/>
      <c r="AY121" s="14"/>
      <c r="AZ121" s="14"/>
      <c r="BA121" s="14"/>
      <c r="BB121" s="15"/>
      <c r="BD121" s="15"/>
      <c r="BE121" s="14"/>
      <c r="BF121" s="14"/>
      <c r="BG121" s="14"/>
      <c r="BH121" s="14"/>
      <c r="BI121" s="15"/>
      <c r="BK121" s="15"/>
      <c r="BL121" s="14"/>
      <c r="BM121" s="14"/>
      <c r="BN121" s="14"/>
      <c r="BO121" s="14"/>
      <c r="BP121" s="15"/>
      <c r="BQ121" s="13"/>
      <c r="BR121" s="15"/>
      <c r="BS121" s="14"/>
      <c r="BT121" s="14"/>
      <c r="BU121" s="14"/>
      <c r="BV121" s="14"/>
      <c r="BW121" s="14"/>
      <c r="BX121" s="13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M121" s="15"/>
      <c r="DN121" s="15"/>
      <c r="DQ121" s="15"/>
      <c r="DR121" s="14"/>
      <c r="DS121" s="15"/>
      <c r="DT121" s="15"/>
      <c r="DU121" s="15"/>
      <c r="DV121" s="15"/>
      <c r="DW121" s="15"/>
      <c r="DX121" s="15"/>
      <c r="DY121" s="15"/>
      <c r="DZ121" s="15"/>
      <c r="EA121" s="15"/>
      <c r="EB121" s="14"/>
      <c r="EC121" s="40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39"/>
      <c r="ER121" s="38"/>
      <c r="ES121" s="38"/>
      <c r="ET121" s="37"/>
      <c r="EU121" s="36"/>
      <c r="EV121" s="36"/>
      <c r="EW121" s="36"/>
      <c r="EX121" s="36"/>
      <c r="EY121" s="35"/>
      <c r="EZ121" s="21"/>
      <c r="FA121" s="21"/>
      <c r="FB121" s="20"/>
    </row>
    <row r="122" spans="1:158" x14ac:dyDescent="0.3">
      <c r="A122" s="23"/>
      <c r="S122" s="15"/>
      <c r="T122" s="15"/>
      <c r="W122" s="41"/>
      <c r="X122" s="41"/>
      <c r="Y122" s="41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3"/>
      <c r="AP122" s="15"/>
      <c r="AQ122" s="14"/>
      <c r="AR122" s="14"/>
      <c r="AS122" s="14"/>
      <c r="AT122" s="14"/>
      <c r="AU122" s="15"/>
      <c r="AW122" s="13"/>
      <c r="AX122" s="14"/>
      <c r="AY122" s="14"/>
      <c r="AZ122" s="14"/>
      <c r="BA122" s="14"/>
      <c r="BB122" s="15"/>
      <c r="BD122" s="15"/>
      <c r="BE122" s="14"/>
      <c r="BF122" s="14"/>
      <c r="BG122" s="14"/>
      <c r="BH122" s="14"/>
      <c r="BI122" s="15"/>
      <c r="BK122" s="15"/>
      <c r="BL122" s="14"/>
      <c r="BM122" s="14"/>
      <c r="BN122" s="14"/>
      <c r="BO122" s="14"/>
      <c r="BP122" s="15"/>
      <c r="BR122" s="15"/>
      <c r="BS122" s="14"/>
      <c r="BT122" s="14"/>
      <c r="BU122" s="14"/>
      <c r="BV122" s="14"/>
      <c r="BW122" s="14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M122" s="15"/>
      <c r="DN122" s="15"/>
      <c r="DQ122" s="15"/>
      <c r="DR122" s="14"/>
      <c r="DS122" s="15"/>
      <c r="DT122" s="15"/>
      <c r="DU122" s="15"/>
      <c r="DV122" s="15"/>
      <c r="DW122" s="15"/>
      <c r="DX122" s="15"/>
      <c r="DY122" s="15"/>
      <c r="DZ122" s="15"/>
      <c r="EA122" s="15"/>
      <c r="EB122" s="14"/>
      <c r="EC122" s="40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39"/>
      <c r="ER122" s="38"/>
      <c r="ES122" s="38"/>
      <c r="ET122" s="37"/>
      <c r="EU122" s="36"/>
      <c r="EV122" s="36"/>
      <c r="EW122" s="36"/>
      <c r="EX122" s="36"/>
      <c r="EY122" s="35"/>
      <c r="EZ122" s="21"/>
      <c r="FA122" s="21"/>
      <c r="FB122" s="20"/>
    </row>
    <row r="123" spans="1:158" x14ac:dyDescent="0.3">
      <c r="A123" s="23"/>
      <c r="S123" s="15"/>
      <c r="T123" s="15"/>
      <c r="W123" s="41"/>
      <c r="X123" s="41"/>
      <c r="Y123" s="41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3"/>
      <c r="AP123" s="15"/>
      <c r="AQ123" s="14"/>
      <c r="AR123" s="14"/>
      <c r="AS123" s="14"/>
      <c r="AT123" s="14"/>
      <c r="AU123" s="15"/>
      <c r="AW123" s="13"/>
      <c r="AX123" s="14"/>
      <c r="AY123" s="14"/>
      <c r="AZ123" s="14"/>
      <c r="BA123" s="14"/>
      <c r="BB123" s="15"/>
      <c r="BD123" s="15"/>
      <c r="BE123" s="14"/>
      <c r="BF123" s="14"/>
      <c r="BG123" s="14"/>
      <c r="BH123" s="14"/>
      <c r="BI123" s="15"/>
      <c r="BK123" s="15"/>
      <c r="BL123" s="14"/>
      <c r="BM123" s="14"/>
      <c r="BN123" s="14"/>
      <c r="BO123" s="14"/>
      <c r="BP123" s="15"/>
      <c r="BR123" s="15"/>
      <c r="BS123" s="14"/>
      <c r="BT123" s="14"/>
      <c r="BU123" s="14"/>
      <c r="BV123" s="14"/>
      <c r="BW123" s="14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M123" s="15"/>
      <c r="DN123" s="15"/>
      <c r="DQ123" s="15"/>
      <c r="DR123" s="14"/>
      <c r="DS123" s="15"/>
      <c r="DT123" s="15"/>
      <c r="DU123" s="15"/>
      <c r="DV123" s="15"/>
      <c r="DW123" s="15"/>
      <c r="DX123" s="15"/>
      <c r="DY123" s="15"/>
      <c r="DZ123" s="15"/>
      <c r="EA123" s="15"/>
      <c r="EB123" s="14"/>
      <c r="EC123" s="40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39"/>
      <c r="ER123" s="38"/>
      <c r="ES123" s="38"/>
      <c r="ET123" s="37"/>
      <c r="EU123" s="36"/>
      <c r="EV123" s="36"/>
      <c r="EW123" s="36"/>
      <c r="EX123" s="36"/>
      <c r="EY123" s="35"/>
      <c r="EZ123" s="21"/>
      <c r="FA123" s="21"/>
      <c r="FB123" s="5"/>
    </row>
    <row r="124" spans="1:158" x14ac:dyDescent="0.3">
      <c r="A124" s="23"/>
      <c r="S124" s="15"/>
      <c r="T124" s="15"/>
      <c r="W124" s="41"/>
      <c r="X124" s="41"/>
      <c r="Y124" s="41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3"/>
      <c r="AP124" s="15"/>
      <c r="AQ124" s="14"/>
      <c r="AR124" s="14"/>
      <c r="AS124" s="14"/>
      <c r="AT124" s="14"/>
      <c r="AU124" s="15"/>
      <c r="AW124" s="13"/>
      <c r="AX124" s="14"/>
      <c r="AY124" s="14"/>
      <c r="AZ124" s="14"/>
      <c r="BA124" s="14"/>
      <c r="BB124" s="15"/>
      <c r="BD124" s="15"/>
      <c r="BE124" s="14"/>
      <c r="BF124" s="14"/>
      <c r="BG124" s="14"/>
      <c r="BH124" s="14"/>
      <c r="BI124" s="15"/>
      <c r="BK124" s="15"/>
      <c r="BL124" s="14"/>
      <c r="BM124" s="14"/>
      <c r="BN124" s="14"/>
      <c r="BO124" s="14"/>
      <c r="BP124" s="15"/>
      <c r="BR124" s="15"/>
      <c r="BS124" s="14"/>
      <c r="BT124" s="14"/>
      <c r="BU124" s="14"/>
      <c r="BV124" s="14"/>
      <c r="BW124" s="14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M124" s="15"/>
      <c r="DN124" s="15"/>
      <c r="DQ124" s="15"/>
      <c r="DR124" s="14"/>
      <c r="DS124" s="15"/>
      <c r="DT124" s="15"/>
      <c r="DU124" s="15"/>
      <c r="DV124" s="15"/>
      <c r="DW124" s="15"/>
      <c r="DX124" s="15"/>
      <c r="DY124" s="15"/>
      <c r="DZ124" s="15"/>
      <c r="EA124" s="15"/>
      <c r="EB124" s="14"/>
      <c r="EC124" s="40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39"/>
      <c r="ER124" s="38"/>
      <c r="ES124" s="38"/>
      <c r="ET124" s="37"/>
      <c r="EU124" s="36"/>
      <c r="EV124" s="36"/>
      <c r="EW124" s="36"/>
      <c r="EX124" s="36"/>
      <c r="EY124" s="35"/>
      <c r="EZ124" s="21"/>
      <c r="FA124" s="21"/>
      <c r="FB124" s="5"/>
    </row>
    <row r="125" spans="1:158" x14ac:dyDescent="0.3">
      <c r="A125" s="23"/>
      <c r="S125" s="15"/>
      <c r="T125" s="15"/>
      <c r="W125" s="41"/>
      <c r="X125" s="41"/>
      <c r="Y125" s="41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3"/>
      <c r="AP125" s="15"/>
      <c r="AQ125" s="14"/>
      <c r="AR125" s="14"/>
      <c r="AS125" s="14"/>
      <c r="AT125" s="14"/>
      <c r="AU125" s="15"/>
      <c r="AW125" s="13"/>
      <c r="AX125" s="14"/>
      <c r="AY125" s="14"/>
      <c r="AZ125" s="14"/>
      <c r="BA125" s="14"/>
      <c r="BB125" s="15"/>
      <c r="BD125" s="15"/>
      <c r="BE125" s="14"/>
      <c r="BF125" s="14"/>
      <c r="BG125" s="14"/>
      <c r="BH125" s="14"/>
      <c r="BI125" s="15"/>
      <c r="BK125" s="15"/>
      <c r="BL125" s="14"/>
      <c r="BM125" s="14"/>
      <c r="BN125" s="14"/>
      <c r="BO125" s="14"/>
      <c r="BP125" s="15"/>
      <c r="BR125" s="15"/>
      <c r="BS125" s="14"/>
      <c r="BT125" s="14"/>
      <c r="BU125" s="14"/>
      <c r="BV125" s="14"/>
      <c r="BW125" s="14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M125" s="15"/>
      <c r="DN125" s="15"/>
      <c r="DQ125" s="15"/>
      <c r="DR125" s="14"/>
      <c r="DS125" s="15"/>
      <c r="DT125" s="15"/>
      <c r="DU125" s="15"/>
      <c r="DV125" s="15"/>
      <c r="DW125" s="15"/>
      <c r="DX125" s="15"/>
      <c r="DY125" s="15"/>
      <c r="DZ125" s="15"/>
      <c r="EA125" s="15"/>
      <c r="EB125" s="14"/>
      <c r="EC125" s="40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39"/>
      <c r="ER125" s="38"/>
      <c r="ES125" s="38"/>
      <c r="ET125" s="37"/>
      <c r="EU125" s="36"/>
      <c r="EV125" s="36"/>
      <c r="EW125" s="36"/>
      <c r="EX125" s="36"/>
      <c r="EY125" s="35"/>
      <c r="EZ125" s="21"/>
      <c r="FA125" s="21"/>
      <c r="FB125" s="20"/>
    </row>
    <row r="126" spans="1:158" x14ac:dyDescent="0.3">
      <c r="A126" s="23"/>
      <c r="S126" s="15"/>
      <c r="T126" s="15"/>
      <c r="W126" s="41"/>
      <c r="X126" s="41"/>
      <c r="Y126" s="41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3"/>
      <c r="AP126" s="15"/>
      <c r="AQ126" s="14"/>
      <c r="AR126" s="14"/>
      <c r="AS126" s="14"/>
      <c r="AT126" s="14"/>
      <c r="AU126" s="15"/>
      <c r="AW126" s="13"/>
      <c r="AX126" s="14"/>
      <c r="AY126" s="14"/>
      <c r="AZ126" s="14"/>
      <c r="BA126" s="14"/>
      <c r="BB126" s="15"/>
      <c r="BD126" s="15"/>
      <c r="BE126" s="14"/>
      <c r="BF126" s="14"/>
      <c r="BG126" s="14"/>
      <c r="BH126" s="14"/>
      <c r="BI126" s="15"/>
      <c r="BK126" s="15"/>
      <c r="BL126" s="14"/>
      <c r="BM126" s="14"/>
      <c r="BN126" s="14"/>
      <c r="BO126" s="14"/>
      <c r="BP126" s="15"/>
      <c r="BR126" s="15"/>
      <c r="BS126" s="14"/>
      <c r="BT126" s="14"/>
      <c r="BU126" s="14"/>
      <c r="BV126" s="14"/>
      <c r="BW126" s="14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M126" s="15"/>
      <c r="DN126" s="15"/>
      <c r="DQ126" s="15"/>
      <c r="DR126" s="14"/>
      <c r="DS126" s="15"/>
      <c r="DT126" s="15"/>
      <c r="DU126" s="15"/>
      <c r="DV126" s="15"/>
      <c r="DW126" s="15"/>
      <c r="DX126" s="15"/>
      <c r="DY126" s="15"/>
      <c r="DZ126" s="15"/>
      <c r="EA126" s="15"/>
      <c r="EB126" s="14"/>
      <c r="EC126" s="40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39"/>
      <c r="ER126" s="38"/>
      <c r="ES126" s="38"/>
      <c r="ET126" s="37"/>
      <c r="EU126" s="36"/>
      <c r="EV126" s="36"/>
      <c r="EW126" s="36"/>
      <c r="EX126" s="36"/>
      <c r="EY126" s="35"/>
      <c r="EZ126" s="21"/>
      <c r="FA126" s="21"/>
      <c r="FB126" s="5"/>
    </row>
    <row r="127" spans="1:158" x14ac:dyDescent="0.3">
      <c r="A127" s="23"/>
      <c r="S127" s="15"/>
      <c r="T127" s="15"/>
      <c r="W127" s="41"/>
      <c r="X127" s="41"/>
      <c r="Y127" s="41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3"/>
      <c r="AP127" s="15"/>
      <c r="AQ127" s="14"/>
      <c r="AR127" s="14"/>
      <c r="AS127" s="14"/>
      <c r="AT127" s="14"/>
      <c r="AU127" s="15"/>
      <c r="AW127" s="13"/>
      <c r="AX127" s="14"/>
      <c r="AY127" s="14"/>
      <c r="AZ127" s="14"/>
      <c r="BA127" s="14"/>
      <c r="BB127" s="15"/>
      <c r="BD127" s="15"/>
      <c r="BE127" s="14"/>
      <c r="BF127" s="14"/>
      <c r="BG127" s="14"/>
      <c r="BH127" s="14"/>
      <c r="BI127" s="15"/>
      <c r="BK127" s="15"/>
      <c r="BL127" s="14"/>
      <c r="BM127" s="14"/>
      <c r="BN127" s="14"/>
      <c r="BO127" s="14"/>
      <c r="BP127" s="15"/>
      <c r="BR127" s="15"/>
      <c r="BS127" s="14"/>
      <c r="BT127" s="14"/>
      <c r="BU127" s="14"/>
      <c r="BV127" s="14"/>
      <c r="BW127" s="14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M127" s="15"/>
      <c r="DN127" s="15"/>
      <c r="DQ127" s="15"/>
      <c r="DR127" s="14"/>
      <c r="DS127" s="15"/>
      <c r="DT127" s="15"/>
      <c r="DU127" s="15"/>
      <c r="DV127" s="15"/>
      <c r="DW127" s="15"/>
      <c r="DX127" s="15"/>
      <c r="DY127" s="15"/>
      <c r="DZ127" s="15"/>
      <c r="EA127" s="15"/>
      <c r="EB127" s="14"/>
      <c r="EC127" s="40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39"/>
      <c r="ER127" s="38"/>
      <c r="ES127" s="38"/>
      <c r="ET127" s="37"/>
      <c r="EU127" s="36"/>
      <c r="EV127" s="36"/>
      <c r="EW127" s="36"/>
      <c r="EX127" s="36"/>
      <c r="EY127" s="35"/>
      <c r="EZ127" s="21"/>
      <c r="FA127" s="21"/>
      <c r="FB127" s="20"/>
    </row>
    <row r="128" spans="1:158" x14ac:dyDescent="0.3">
      <c r="A128" s="23"/>
      <c r="S128" s="15"/>
      <c r="T128" s="15"/>
      <c r="W128" s="41"/>
      <c r="X128" s="41"/>
      <c r="Y128" s="41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3"/>
      <c r="AP128" s="15"/>
      <c r="AQ128" s="14"/>
      <c r="AR128" s="14"/>
      <c r="AS128" s="14"/>
      <c r="AT128" s="14"/>
      <c r="AU128" s="15"/>
      <c r="AW128" s="13"/>
      <c r="AX128" s="14"/>
      <c r="AY128" s="14"/>
      <c r="AZ128" s="14"/>
      <c r="BA128" s="14"/>
      <c r="BB128" s="15"/>
      <c r="BD128" s="15"/>
      <c r="BE128" s="14"/>
      <c r="BF128" s="14"/>
      <c r="BG128" s="14"/>
      <c r="BH128" s="14"/>
      <c r="BI128" s="15"/>
      <c r="BK128" s="15"/>
      <c r="BL128" s="14"/>
      <c r="BM128" s="14"/>
      <c r="BN128" s="14"/>
      <c r="BO128" s="14"/>
      <c r="BP128" s="15"/>
      <c r="BR128" s="15"/>
      <c r="BS128" s="14"/>
      <c r="BT128" s="14"/>
      <c r="BU128" s="14"/>
      <c r="BV128" s="14"/>
      <c r="BW128" s="14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M128" s="15"/>
      <c r="DN128" s="15"/>
      <c r="DQ128" s="15"/>
      <c r="DR128" s="14"/>
      <c r="DS128" s="15"/>
      <c r="DT128" s="15"/>
      <c r="DU128" s="15"/>
      <c r="DV128" s="15"/>
      <c r="DW128" s="15"/>
      <c r="DX128" s="15"/>
      <c r="DY128" s="15"/>
      <c r="DZ128" s="15"/>
      <c r="EA128" s="15"/>
      <c r="EB128" s="14"/>
      <c r="EC128" s="40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39"/>
      <c r="ER128" s="38"/>
      <c r="ES128" s="38"/>
      <c r="ET128" s="37"/>
      <c r="EU128" s="36"/>
      <c r="EV128" s="36"/>
      <c r="EW128" s="36"/>
      <c r="EX128" s="36"/>
      <c r="EY128" s="35"/>
      <c r="EZ128" s="21"/>
      <c r="FA128" s="21"/>
      <c r="FB128" s="20"/>
    </row>
    <row r="129" spans="1:159" x14ac:dyDescent="0.3">
      <c r="A129" s="23"/>
      <c r="S129" s="15"/>
      <c r="T129" s="15"/>
      <c r="W129" s="41"/>
      <c r="X129" s="41"/>
      <c r="Y129" s="41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3"/>
      <c r="AP129" s="15"/>
      <c r="AQ129" s="14"/>
      <c r="AR129" s="14"/>
      <c r="AS129" s="14"/>
      <c r="AT129" s="14"/>
      <c r="AU129" s="15"/>
      <c r="AW129" s="13"/>
      <c r="AX129" s="14"/>
      <c r="AY129" s="14"/>
      <c r="AZ129" s="14"/>
      <c r="BA129" s="14"/>
      <c r="BB129" s="15"/>
      <c r="BD129" s="15"/>
      <c r="BE129" s="14"/>
      <c r="BF129" s="14"/>
      <c r="BG129" s="14"/>
      <c r="BH129" s="14"/>
      <c r="BI129" s="15"/>
      <c r="BK129" s="15"/>
      <c r="BL129" s="14"/>
      <c r="BM129" s="14"/>
      <c r="BN129" s="14"/>
      <c r="BO129" s="14"/>
      <c r="BP129" s="15"/>
      <c r="BR129" s="15"/>
      <c r="BS129" s="14"/>
      <c r="BT129" s="14"/>
      <c r="BU129" s="14"/>
      <c r="BV129" s="14"/>
      <c r="BW129" s="14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M129" s="15"/>
      <c r="DN129" s="15"/>
      <c r="DQ129" s="15"/>
      <c r="DR129" s="14"/>
      <c r="DS129" s="15"/>
      <c r="DT129" s="15"/>
      <c r="DU129" s="15"/>
      <c r="DV129" s="15"/>
      <c r="DW129" s="15"/>
      <c r="DX129" s="15"/>
      <c r="DY129" s="15"/>
      <c r="DZ129" s="15"/>
      <c r="EA129" s="15"/>
      <c r="EB129" s="14"/>
      <c r="EC129" s="40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39"/>
      <c r="ER129" s="38"/>
      <c r="ES129" s="38"/>
      <c r="ET129" s="37"/>
      <c r="EU129" s="36"/>
      <c r="EV129" s="36"/>
      <c r="EW129" s="36"/>
      <c r="EX129" s="36"/>
      <c r="EY129" s="35"/>
      <c r="EZ129" s="21"/>
      <c r="FA129" s="21"/>
      <c r="FB129" s="20"/>
    </row>
    <row r="130" spans="1:159" x14ac:dyDescent="0.3">
      <c r="A130" s="23"/>
      <c r="S130" s="15"/>
      <c r="T130" s="15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3"/>
      <c r="AP130" s="13"/>
      <c r="AQ130" s="14"/>
      <c r="AR130" s="14"/>
      <c r="AS130" s="14"/>
      <c r="AT130" s="14"/>
      <c r="AU130" s="15"/>
      <c r="AW130" s="13"/>
      <c r="AX130" s="14"/>
      <c r="AY130" s="14"/>
      <c r="AZ130" s="14"/>
      <c r="BA130" s="14"/>
      <c r="BB130" s="15"/>
      <c r="BD130" s="15"/>
      <c r="BE130" s="14"/>
      <c r="BF130" s="14"/>
      <c r="BG130" s="14"/>
      <c r="BH130" s="14"/>
      <c r="BI130" s="15"/>
      <c r="BK130" s="15"/>
      <c r="BL130" s="14"/>
      <c r="BM130" s="14"/>
      <c r="BN130" s="14"/>
      <c r="BO130" s="14"/>
      <c r="BP130" s="15"/>
      <c r="BR130" s="15"/>
      <c r="BS130" s="14"/>
      <c r="BT130" s="14"/>
      <c r="BU130" s="14"/>
      <c r="BV130" s="14"/>
      <c r="BW130" s="14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M130" s="15"/>
      <c r="DN130" s="15"/>
      <c r="DQ130" s="15"/>
      <c r="DR130" s="14"/>
      <c r="DS130" s="15"/>
      <c r="DT130" s="15"/>
      <c r="DU130" s="15"/>
      <c r="DV130" s="15"/>
      <c r="DW130" s="15"/>
      <c r="DX130" s="15"/>
      <c r="DY130" s="15"/>
      <c r="DZ130" s="15"/>
      <c r="EA130" s="15"/>
      <c r="EB130" s="14"/>
      <c r="EC130" s="30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29"/>
      <c r="ER130" s="28"/>
      <c r="ES130" s="28"/>
      <c r="ET130" s="27"/>
      <c r="EU130" s="26"/>
      <c r="EV130" s="26"/>
      <c r="EW130" s="26"/>
      <c r="EX130" s="26"/>
      <c r="EY130" s="25"/>
      <c r="EZ130" s="21"/>
      <c r="FA130" s="21"/>
      <c r="FB130" s="20"/>
    </row>
    <row r="131" spans="1:159" x14ac:dyDescent="0.3">
      <c r="A131" s="23"/>
      <c r="S131" s="15"/>
      <c r="T131" s="15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3"/>
      <c r="AP131" s="13"/>
      <c r="AQ131" s="14"/>
      <c r="AR131" s="14"/>
      <c r="AS131" s="14"/>
      <c r="AT131" s="14"/>
      <c r="AU131" s="15"/>
      <c r="AW131" s="13"/>
      <c r="AX131" s="14"/>
      <c r="AY131" s="14"/>
      <c r="AZ131" s="14"/>
      <c r="BA131" s="14"/>
      <c r="BB131" s="15"/>
      <c r="BD131" s="13"/>
      <c r="BE131" s="14"/>
      <c r="BF131" s="14"/>
      <c r="BG131" s="14"/>
      <c r="BH131" s="14"/>
      <c r="BI131" s="15"/>
      <c r="BL131" s="14"/>
      <c r="BM131" s="14"/>
      <c r="BN131" s="14"/>
      <c r="BO131" s="14"/>
      <c r="BP131" s="15"/>
      <c r="BS131" s="14"/>
      <c r="BT131" s="14"/>
      <c r="BU131" s="14"/>
      <c r="BV131" s="14"/>
      <c r="BW131" s="14"/>
      <c r="DQ131" s="13"/>
      <c r="DR131" s="34"/>
      <c r="DS131" s="13"/>
      <c r="DT131" s="13"/>
      <c r="DU131" s="13"/>
      <c r="DV131" s="13"/>
      <c r="DW131" s="13"/>
      <c r="DX131" s="13"/>
      <c r="DY131" s="13"/>
      <c r="DZ131" s="13"/>
      <c r="EA131" s="13"/>
      <c r="EC131" s="30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29"/>
      <c r="ER131" s="33"/>
      <c r="ES131" s="33"/>
      <c r="ET131" s="32"/>
      <c r="EU131" s="31"/>
      <c r="EV131" s="13"/>
      <c r="EW131" s="13"/>
      <c r="EX131" s="13"/>
      <c r="EZ131" s="21"/>
      <c r="FA131" s="21"/>
      <c r="FB131" s="5"/>
    </row>
    <row r="132" spans="1:159" x14ac:dyDescent="0.3">
      <c r="A132" s="23"/>
      <c r="S132" s="15"/>
      <c r="T132" s="15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3"/>
      <c r="AP132" s="13"/>
      <c r="AQ132" s="14"/>
      <c r="AR132" s="14"/>
      <c r="AS132" s="14"/>
      <c r="AT132" s="14"/>
      <c r="AU132" s="15"/>
      <c r="AW132" s="13"/>
      <c r="AX132" s="14"/>
      <c r="AY132" s="14"/>
      <c r="AZ132" s="14"/>
      <c r="BA132" s="14"/>
      <c r="BB132" s="15"/>
      <c r="BD132" s="13"/>
      <c r="BE132" s="14"/>
      <c r="BF132" s="14"/>
      <c r="BG132" s="14"/>
      <c r="BH132" s="14"/>
      <c r="BI132" s="15"/>
      <c r="BL132" s="14"/>
      <c r="BM132" s="14"/>
      <c r="BN132" s="14"/>
      <c r="BO132" s="14"/>
      <c r="BP132" s="15"/>
      <c r="BS132" s="14"/>
      <c r="BT132" s="14"/>
      <c r="BU132" s="14"/>
      <c r="BV132" s="14"/>
      <c r="BW132" s="14"/>
      <c r="DQ132" s="13"/>
      <c r="DR132" s="5"/>
      <c r="DS132" s="13"/>
      <c r="DT132" s="13"/>
      <c r="DU132" s="13"/>
      <c r="DV132" s="13"/>
      <c r="DW132" s="13"/>
      <c r="DX132" s="13"/>
      <c r="DY132" s="13"/>
      <c r="DZ132" s="13"/>
      <c r="EA132" s="13"/>
      <c r="EC132" s="30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29"/>
      <c r="ER132" s="28"/>
      <c r="ES132" s="28"/>
      <c r="ET132" s="27"/>
      <c r="EU132" s="26"/>
      <c r="EV132" s="13"/>
      <c r="EW132" s="13"/>
      <c r="EX132" s="13"/>
      <c r="EZ132" s="21"/>
      <c r="FA132" s="21"/>
      <c r="FB132" s="5"/>
    </row>
    <row r="133" spans="1:159" x14ac:dyDescent="0.3">
      <c r="A133" s="23"/>
      <c r="S133" s="15"/>
      <c r="T133" s="15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3"/>
      <c r="AP133" s="13"/>
      <c r="AQ133" s="14"/>
      <c r="AR133" s="14"/>
      <c r="AS133" s="14"/>
      <c r="AT133" s="14"/>
      <c r="AU133" s="15"/>
      <c r="AW133" s="13"/>
      <c r="AX133" s="14"/>
      <c r="AY133" s="14"/>
      <c r="AZ133" s="14"/>
      <c r="BA133" s="14"/>
      <c r="BB133" s="15"/>
      <c r="BD133" s="13"/>
      <c r="BE133" s="14"/>
      <c r="BF133" s="14"/>
      <c r="BG133" s="14"/>
      <c r="BH133" s="14"/>
      <c r="BI133" s="15"/>
      <c r="BL133" s="14"/>
      <c r="BM133" s="14"/>
      <c r="BN133" s="14"/>
      <c r="BO133" s="14"/>
      <c r="BP133" s="15"/>
      <c r="BS133" s="14"/>
      <c r="BT133" s="14"/>
      <c r="BU133" s="14"/>
      <c r="BV133" s="14"/>
      <c r="BW133" s="14"/>
      <c r="DQ133" s="13"/>
      <c r="DR133" s="5"/>
      <c r="DS133" s="13"/>
      <c r="DT133" s="13"/>
      <c r="DU133" s="13"/>
      <c r="DV133" s="13"/>
      <c r="DW133" s="13"/>
      <c r="DX133" s="13"/>
      <c r="DY133" s="13"/>
      <c r="DZ133" s="13"/>
      <c r="EA133" s="13"/>
      <c r="EC133" s="30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29"/>
      <c r="ER133" s="28"/>
      <c r="ES133" s="28"/>
      <c r="ET133" s="27"/>
      <c r="EU133" s="26"/>
      <c r="EV133" s="26"/>
      <c r="EW133" s="26"/>
      <c r="EX133" s="26"/>
      <c r="EY133" s="25"/>
      <c r="EZ133" s="21"/>
      <c r="FA133" s="21"/>
      <c r="FB133" s="20"/>
      <c r="FC133" s="24"/>
    </row>
    <row r="134" spans="1:159" x14ac:dyDescent="0.3">
      <c r="A134" s="23"/>
      <c r="DR134" s="22"/>
      <c r="EZ134" s="21"/>
      <c r="FA134" s="21"/>
      <c r="FB134" s="20"/>
    </row>
    <row r="135" spans="1:159" x14ac:dyDescent="0.3">
      <c r="A135" s="23"/>
      <c r="DR135" s="22"/>
      <c r="EZ135" s="21"/>
      <c r="FA135" s="21"/>
      <c r="FB135" s="20"/>
    </row>
    <row r="136" spans="1:159" x14ac:dyDescent="0.3">
      <c r="DR136" s="19"/>
      <c r="EZ136" s="17"/>
      <c r="FA136" s="17"/>
      <c r="FB136" s="16"/>
    </row>
    <row r="137" spans="1:159" x14ac:dyDescent="0.3">
      <c r="DR137" s="18"/>
      <c r="EZ137" s="17"/>
      <c r="FA137" s="17"/>
      <c r="FB137" s="16"/>
    </row>
    <row r="138" spans="1:159" x14ac:dyDescent="0.3">
      <c r="DR138" s="18"/>
      <c r="EZ138" s="17"/>
      <c r="FA138" s="17"/>
      <c r="FB138" s="16"/>
    </row>
    <row r="139" spans="1:159" x14ac:dyDescent="0.3">
      <c r="DR139" s="18"/>
      <c r="EZ139" s="17"/>
      <c r="FA139" s="17"/>
      <c r="FB139" s="16"/>
    </row>
    <row r="140" spans="1:159" x14ac:dyDescent="0.3">
      <c r="DR140" s="18"/>
      <c r="EZ140" s="17"/>
      <c r="FA140" s="17"/>
      <c r="FB140" s="16"/>
    </row>
    <row r="141" spans="1:159" x14ac:dyDescent="0.3">
      <c r="DR141" s="18"/>
      <c r="EZ141" s="17"/>
      <c r="FA141" s="17"/>
      <c r="FB141" s="16"/>
    </row>
    <row r="142" spans="1:159" x14ac:dyDescent="0.3">
      <c r="DR142" s="18"/>
      <c r="EZ142" s="17"/>
      <c r="FA142" s="17"/>
      <c r="FB142" s="16"/>
    </row>
    <row r="143" spans="1:159" x14ac:dyDescent="0.3">
      <c r="DR143" s="18"/>
      <c r="EZ143" s="17"/>
      <c r="FA143" s="17"/>
      <c r="FB143" s="16"/>
    </row>
    <row r="144" spans="1:159" x14ac:dyDescent="0.3">
      <c r="DR144" s="18"/>
      <c r="EZ144" s="17"/>
      <c r="FA144" s="17"/>
      <c r="FB144" s="16"/>
    </row>
    <row r="145" spans="122:158" x14ac:dyDescent="0.3">
      <c r="DR145" s="18"/>
      <c r="EZ145" s="17"/>
      <c r="FA145" s="17"/>
      <c r="FB145" s="16"/>
    </row>
    <row r="146" spans="122:158" x14ac:dyDescent="0.3">
      <c r="DR146" s="18"/>
      <c r="EZ146" s="17"/>
      <c r="FA146" s="17"/>
      <c r="FB146" s="16"/>
    </row>
    <row r="147" spans="122:158" x14ac:dyDescent="0.3">
      <c r="DR147" s="18"/>
      <c r="EZ147" s="17"/>
      <c r="FA147" s="17"/>
      <c r="FB147" s="16"/>
    </row>
    <row r="148" spans="122:158" x14ac:dyDescent="0.3">
      <c r="DR148" s="18"/>
      <c r="EZ148" s="17"/>
      <c r="FA148" s="17"/>
      <c r="FB148" s="16"/>
    </row>
    <row r="149" spans="122:158" x14ac:dyDescent="0.3">
      <c r="DR149" s="18"/>
      <c r="EZ149" s="17"/>
      <c r="FA149" s="17"/>
      <c r="FB149" s="16"/>
    </row>
    <row r="150" spans="122:158" x14ac:dyDescent="0.3">
      <c r="DR150" s="18"/>
      <c r="EZ150" s="17"/>
      <c r="FA150" s="17"/>
      <c r="FB150" s="16"/>
    </row>
    <row r="151" spans="122:158" x14ac:dyDescent="0.3">
      <c r="DR151" s="18"/>
      <c r="EZ151" s="17"/>
      <c r="FA151" s="17"/>
      <c r="FB151" s="16"/>
    </row>
    <row r="152" spans="122:158" x14ac:dyDescent="0.3">
      <c r="DR152" s="18"/>
      <c r="EZ152" s="17"/>
      <c r="FA152" s="17"/>
      <c r="FB152" s="16"/>
    </row>
    <row r="153" spans="122:158" x14ac:dyDescent="0.3">
      <c r="DR153" s="18"/>
      <c r="EZ153" s="17"/>
      <c r="FA153" s="17"/>
      <c r="FB153" s="16"/>
    </row>
    <row r="154" spans="122:158" x14ac:dyDescent="0.3">
      <c r="DR154" s="18"/>
      <c r="EZ154" s="17"/>
      <c r="FA154" s="17"/>
      <c r="FB154" s="16"/>
    </row>
    <row r="155" spans="122:158" x14ac:dyDescent="0.3">
      <c r="DR155" s="18"/>
      <c r="EZ155" s="17"/>
      <c r="FA155" s="17"/>
      <c r="FB155" s="16"/>
    </row>
  </sheetData>
  <autoFilter ref="A3:FC135" xr:uid="{00000000-0009-0000-0000-000000000000}"/>
  <dataConsolidate/>
  <dataValidations count="2">
    <dataValidation type="list" allowBlank="1" showInputMessage="1" showErrorMessage="1" sqref="J14:J16 J18:J21 J23 J25:J40 J42:J47 J49:J55 J57:J58 J60:J63 J65 J67:J73 J76 J78:J81 J83:J106 J5:J12" xr:uid="{00000000-0002-0000-0000-000000000000}">
      <formula1>#REF!</formula1>
    </dataValidation>
    <dataValidation type="list" allowBlank="1" showInputMessage="1" showErrorMessage="1" sqref="J4 J13 J17 J22 J24 J41 J48 J56 J59 J64 J66 J74:J75 J77 J82" xr:uid="{00000000-0002-0000-0000-000001000000}">
      <formula1>#REF!</formula1>
    </dataValidation>
  </dataValidations>
  <printOptions horizontalCentered="1"/>
  <pageMargins left="0.25" right="0.25" top="0.5" bottom="0.5" header="0.25" footer="0.3"/>
  <pageSetup paperSize="3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workbookViewId="0">
      <selection activeCell="B14" sqref="B14"/>
    </sheetView>
  </sheetViews>
  <sheetFormatPr defaultRowHeight="14.4" x14ac:dyDescent="0.3"/>
  <cols>
    <col min="2" max="2" width="45.109375" customWidth="1"/>
  </cols>
  <sheetData>
    <row r="1" spans="1:5" x14ac:dyDescent="0.3">
      <c r="A1" t="s">
        <v>0</v>
      </c>
    </row>
    <row r="2" spans="1:5" x14ac:dyDescent="0.3">
      <c r="A2" t="s">
        <v>1</v>
      </c>
      <c r="B2">
        <v>2230</v>
      </c>
    </row>
    <row r="3" spans="1:5" x14ac:dyDescent="0.3">
      <c r="A3" t="s">
        <v>2</v>
      </c>
    </row>
    <row r="5" spans="1:5" x14ac:dyDescent="0.3">
      <c r="A5" t="s">
        <v>3</v>
      </c>
    </row>
    <row r="7" spans="1:5" x14ac:dyDescent="0.3">
      <c r="B7" t="s">
        <v>4</v>
      </c>
      <c r="C7" t="s">
        <v>5</v>
      </c>
      <c r="D7" t="s">
        <v>6</v>
      </c>
      <c r="E7" t="s">
        <v>7</v>
      </c>
    </row>
    <row r="8" spans="1:5" x14ac:dyDescent="0.3">
      <c r="B8" t="s">
        <v>8</v>
      </c>
      <c r="C8">
        <v>15</v>
      </c>
      <c r="D8">
        <v>0.5</v>
      </c>
      <c r="E8">
        <v>7.5</v>
      </c>
    </row>
    <row r="9" spans="1:5" x14ac:dyDescent="0.3">
      <c r="B9" t="s">
        <v>9</v>
      </c>
      <c r="C9">
        <v>0.05</v>
      </c>
      <c r="D9">
        <v>1</v>
      </c>
      <c r="E9">
        <v>0.05</v>
      </c>
    </row>
    <row r="10" spans="1:5" x14ac:dyDescent="0.3">
      <c r="B10" t="s">
        <v>10</v>
      </c>
      <c r="C10">
        <v>0.02</v>
      </c>
      <c r="D10">
        <v>4</v>
      </c>
      <c r="E10">
        <v>0.08</v>
      </c>
    </row>
    <row r="12" spans="1:5" x14ac:dyDescent="0.3">
      <c r="D12" t="s">
        <v>11</v>
      </c>
      <c r="E12" s="1">
        <v>7.63</v>
      </c>
    </row>
    <row r="13" spans="1:5" x14ac:dyDescent="0.3">
      <c r="D13" t="s">
        <v>12</v>
      </c>
      <c r="E13" s="2">
        <v>0</v>
      </c>
    </row>
    <row r="14" spans="1:5" x14ac:dyDescent="0.3">
      <c r="D14" t="s">
        <v>13</v>
      </c>
      <c r="E14" s="1">
        <v>0</v>
      </c>
    </row>
    <row r="15" spans="1:5" x14ac:dyDescent="0.3">
      <c r="D15" t="s">
        <v>7</v>
      </c>
      <c r="E15" s="1">
        <v>7.63</v>
      </c>
    </row>
    <row r="17" spans="1:5" x14ac:dyDescent="0.3">
      <c r="A17" t="s">
        <v>14</v>
      </c>
    </row>
    <row r="19" spans="1:5" x14ac:dyDescent="0.3">
      <c r="B19" t="s">
        <v>4</v>
      </c>
      <c r="C19" t="s">
        <v>5</v>
      </c>
      <c r="D19" t="s">
        <v>6</v>
      </c>
      <c r="E19" t="s">
        <v>7</v>
      </c>
    </row>
    <row r="20" spans="1:5" x14ac:dyDescent="0.3">
      <c r="B20" t="s">
        <v>15</v>
      </c>
      <c r="C20">
        <v>5.96</v>
      </c>
      <c r="D20">
        <v>1.25</v>
      </c>
      <c r="E20">
        <v>7.45</v>
      </c>
    </row>
    <row r="22" spans="1:5" x14ac:dyDescent="0.3">
      <c r="D22" t="s">
        <v>11</v>
      </c>
      <c r="E22" s="1">
        <v>7.45</v>
      </c>
    </row>
    <row r="23" spans="1:5" x14ac:dyDescent="0.3">
      <c r="D23" t="s">
        <v>12</v>
      </c>
      <c r="E23" s="2">
        <v>0</v>
      </c>
    </row>
    <row r="24" spans="1:5" x14ac:dyDescent="0.3">
      <c r="D24" t="s">
        <v>13</v>
      </c>
      <c r="E24" s="1">
        <v>0</v>
      </c>
    </row>
    <row r="25" spans="1:5" x14ac:dyDescent="0.3">
      <c r="D25" t="s">
        <v>7</v>
      </c>
      <c r="E25" s="1">
        <v>7.45</v>
      </c>
    </row>
    <row r="27" spans="1:5" x14ac:dyDescent="0.3">
      <c r="A27" t="s">
        <v>16</v>
      </c>
    </row>
    <row r="29" spans="1:5" x14ac:dyDescent="0.3">
      <c r="B29" t="s">
        <v>4</v>
      </c>
      <c r="C29" t="s">
        <v>5</v>
      </c>
      <c r="D29" t="s">
        <v>6</v>
      </c>
      <c r="E29" t="s">
        <v>7</v>
      </c>
    </row>
    <row r="30" spans="1:5" x14ac:dyDescent="0.3">
      <c r="B30" t="s">
        <v>17</v>
      </c>
      <c r="C30">
        <v>0.04</v>
      </c>
      <c r="D30">
        <v>1</v>
      </c>
      <c r="E30">
        <v>0.04</v>
      </c>
    </row>
    <row r="31" spans="1:5" x14ac:dyDescent="0.3">
      <c r="B31" t="s">
        <v>18</v>
      </c>
      <c r="C31">
        <v>0.09</v>
      </c>
      <c r="D31">
        <v>1</v>
      </c>
      <c r="E31">
        <v>0.09</v>
      </c>
    </row>
    <row r="32" spans="1:5" x14ac:dyDescent="0.3">
      <c r="B32" t="s">
        <v>19</v>
      </c>
      <c r="C32">
        <v>0.15</v>
      </c>
      <c r="D32">
        <v>1</v>
      </c>
      <c r="E32">
        <v>0.15</v>
      </c>
    </row>
    <row r="34" spans="1:6" x14ac:dyDescent="0.3">
      <c r="D34" t="s">
        <v>11</v>
      </c>
      <c r="E34" s="1">
        <v>0.28000000000000003</v>
      </c>
    </row>
    <row r="35" spans="1:6" x14ac:dyDescent="0.3">
      <c r="D35" t="s">
        <v>12</v>
      </c>
      <c r="E35" s="2">
        <v>0</v>
      </c>
    </row>
    <row r="36" spans="1:6" x14ac:dyDescent="0.3">
      <c r="D36" t="s">
        <v>13</v>
      </c>
      <c r="E36" s="1">
        <v>0</v>
      </c>
    </row>
    <row r="37" spans="1:6" x14ac:dyDescent="0.3">
      <c r="D37" t="s">
        <v>7</v>
      </c>
      <c r="E37" s="1">
        <v>0.28000000000000003</v>
      </c>
    </row>
    <row r="39" spans="1:6" x14ac:dyDescent="0.3">
      <c r="A39" t="s">
        <v>20</v>
      </c>
    </row>
    <row r="41" spans="1:6" x14ac:dyDescent="0.3">
      <c r="D41" t="s">
        <v>21</v>
      </c>
      <c r="E41" s="1">
        <v>15.36</v>
      </c>
    </row>
    <row r="42" spans="1:6" x14ac:dyDescent="0.3">
      <c r="D42" t="s">
        <v>12</v>
      </c>
      <c r="E42" s="2">
        <v>0</v>
      </c>
    </row>
    <row r="43" spans="1:6" x14ac:dyDescent="0.3">
      <c r="D43" t="s">
        <v>13</v>
      </c>
      <c r="E43" s="2">
        <v>0</v>
      </c>
    </row>
    <row r="44" spans="1:6" x14ac:dyDescent="0.3">
      <c r="D44" t="s">
        <v>22</v>
      </c>
      <c r="E44" s="3">
        <v>0.161</v>
      </c>
      <c r="F44" s="1">
        <v>2.4700000000000002</v>
      </c>
    </row>
    <row r="45" spans="1:6" x14ac:dyDescent="0.3">
      <c r="D45" t="s">
        <v>7</v>
      </c>
      <c r="E45" s="1">
        <v>17.829999999999998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workbookViewId="0">
      <selection activeCell="B1" sqref="B1"/>
    </sheetView>
  </sheetViews>
  <sheetFormatPr defaultRowHeight="14.4" x14ac:dyDescent="0.3"/>
  <cols>
    <col min="1" max="1" width="22.109375" customWidth="1"/>
    <col min="2" max="2" width="34.33203125" customWidth="1"/>
  </cols>
  <sheetData>
    <row r="1" spans="1:5" x14ac:dyDescent="0.3">
      <c r="A1" t="s">
        <v>26</v>
      </c>
    </row>
    <row r="2" spans="1:5" x14ac:dyDescent="0.3">
      <c r="A2" t="s">
        <v>1</v>
      </c>
      <c r="B2">
        <v>2331</v>
      </c>
    </row>
    <row r="3" spans="1:5" x14ac:dyDescent="0.3">
      <c r="A3" t="s">
        <v>25</v>
      </c>
    </row>
    <row r="5" spans="1:5" x14ac:dyDescent="0.3">
      <c r="A5" t="s">
        <v>3</v>
      </c>
    </row>
    <row r="7" spans="1:5" x14ac:dyDescent="0.3">
      <c r="B7" t="s">
        <v>4</v>
      </c>
      <c r="C7" t="s">
        <v>5</v>
      </c>
      <c r="D7" t="s">
        <v>6</v>
      </c>
      <c r="E7" t="s">
        <v>7</v>
      </c>
    </row>
    <row r="8" spans="1:5" x14ac:dyDescent="0.3">
      <c r="B8" t="s">
        <v>24</v>
      </c>
      <c r="C8">
        <v>0.2</v>
      </c>
      <c r="D8">
        <v>0.1</v>
      </c>
      <c r="E8">
        <v>0.02</v>
      </c>
    </row>
    <row r="9" spans="1:5" x14ac:dyDescent="0.3">
      <c r="B9" t="s">
        <v>8</v>
      </c>
      <c r="C9">
        <v>15</v>
      </c>
      <c r="D9">
        <v>0.6</v>
      </c>
      <c r="E9">
        <v>9</v>
      </c>
    </row>
    <row r="10" spans="1:5" x14ac:dyDescent="0.3">
      <c r="B10" t="s">
        <v>10</v>
      </c>
      <c r="C10">
        <v>0.02</v>
      </c>
      <c r="D10">
        <v>4</v>
      </c>
      <c r="E10">
        <v>0.08</v>
      </c>
    </row>
    <row r="12" spans="1:5" x14ac:dyDescent="0.3">
      <c r="D12" t="s">
        <v>11</v>
      </c>
      <c r="E12" s="1">
        <v>9.1</v>
      </c>
    </row>
    <row r="13" spans="1:5" x14ac:dyDescent="0.3">
      <c r="D13" t="s">
        <v>12</v>
      </c>
      <c r="E13" s="2">
        <v>0</v>
      </c>
    </row>
    <row r="14" spans="1:5" x14ac:dyDescent="0.3">
      <c r="D14" t="s">
        <v>13</v>
      </c>
      <c r="E14" s="1">
        <v>0</v>
      </c>
    </row>
    <row r="15" spans="1:5" x14ac:dyDescent="0.3">
      <c r="D15" t="s">
        <v>7</v>
      </c>
      <c r="E15" s="1">
        <v>9.1</v>
      </c>
    </row>
    <row r="17" spans="1:5" x14ac:dyDescent="0.3">
      <c r="A17" t="s">
        <v>14</v>
      </c>
    </row>
    <row r="19" spans="1:5" x14ac:dyDescent="0.3">
      <c r="B19" t="s">
        <v>4</v>
      </c>
      <c r="C19" t="s">
        <v>5</v>
      </c>
      <c r="D19" t="s">
        <v>6</v>
      </c>
      <c r="E19" t="s">
        <v>7</v>
      </c>
    </row>
    <row r="20" spans="1:5" x14ac:dyDescent="0.3">
      <c r="B20" t="s">
        <v>23</v>
      </c>
      <c r="C20">
        <v>1.58</v>
      </c>
      <c r="D20">
        <v>1.25</v>
      </c>
      <c r="E20">
        <v>1.98</v>
      </c>
    </row>
    <row r="22" spans="1:5" x14ac:dyDescent="0.3">
      <c r="D22" t="s">
        <v>11</v>
      </c>
      <c r="E22" s="1">
        <v>1.98</v>
      </c>
    </row>
    <row r="23" spans="1:5" x14ac:dyDescent="0.3">
      <c r="D23" t="s">
        <v>12</v>
      </c>
      <c r="E23" s="2">
        <v>0</v>
      </c>
    </row>
    <row r="24" spans="1:5" x14ac:dyDescent="0.3">
      <c r="D24" t="s">
        <v>13</v>
      </c>
      <c r="E24" s="1">
        <v>0</v>
      </c>
    </row>
    <row r="25" spans="1:5" x14ac:dyDescent="0.3">
      <c r="D25" t="s">
        <v>7</v>
      </c>
      <c r="E25" s="1">
        <v>1.98</v>
      </c>
    </row>
    <row r="27" spans="1:5" x14ac:dyDescent="0.3">
      <c r="A27" t="s">
        <v>16</v>
      </c>
    </row>
    <row r="29" spans="1:5" x14ac:dyDescent="0.3">
      <c r="B29" t="s">
        <v>4</v>
      </c>
      <c r="C29" t="s">
        <v>5</v>
      </c>
      <c r="D29" t="s">
        <v>6</v>
      </c>
      <c r="E29" t="s">
        <v>7</v>
      </c>
    </row>
    <row r="30" spans="1:5" x14ac:dyDescent="0.3">
      <c r="B30" t="s">
        <v>19</v>
      </c>
      <c r="C30">
        <v>0.15</v>
      </c>
      <c r="D30">
        <v>1</v>
      </c>
      <c r="E30">
        <v>0.15</v>
      </c>
    </row>
    <row r="31" spans="1:5" x14ac:dyDescent="0.3">
      <c r="B31" t="s">
        <v>18</v>
      </c>
      <c r="C31">
        <v>0.09</v>
      </c>
      <c r="D31">
        <v>1</v>
      </c>
      <c r="E31">
        <v>0.09</v>
      </c>
    </row>
    <row r="32" spans="1:5" x14ac:dyDescent="0.3">
      <c r="B32" t="s">
        <v>17</v>
      </c>
      <c r="C32">
        <v>0.04</v>
      </c>
      <c r="D32">
        <v>1</v>
      </c>
      <c r="E32">
        <v>0.04</v>
      </c>
    </row>
    <row r="34" spans="1:5" x14ac:dyDescent="0.3">
      <c r="D34" t="s">
        <v>11</v>
      </c>
      <c r="E34" s="1">
        <v>0.28000000000000003</v>
      </c>
    </row>
    <row r="35" spans="1:5" x14ac:dyDescent="0.3">
      <c r="D35" t="s">
        <v>12</v>
      </c>
      <c r="E35" s="2">
        <v>0</v>
      </c>
    </row>
    <row r="36" spans="1:5" x14ac:dyDescent="0.3">
      <c r="D36" t="s">
        <v>13</v>
      </c>
      <c r="E36" s="1">
        <v>0</v>
      </c>
    </row>
    <row r="37" spans="1:5" x14ac:dyDescent="0.3">
      <c r="D37" t="s">
        <v>7</v>
      </c>
      <c r="E37" s="1">
        <v>0.28000000000000003</v>
      </c>
    </row>
    <row r="39" spans="1:5" x14ac:dyDescent="0.3">
      <c r="A39" t="s">
        <v>20</v>
      </c>
    </row>
    <row r="41" spans="1:5" x14ac:dyDescent="0.3">
      <c r="D41" t="s">
        <v>21</v>
      </c>
      <c r="E41" s="1">
        <v>11.36</v>
      </c>
    </row>
    <row r="42" spans="1:5" x14ac:dyDescent="0.3">
      <c r="D42" t="s">
        <v>12</v>
      </c>
      <c r="E42" s="2">
        <v>0</v>
      </c>
    </row>
    <row r="43" spans="1:5" x14ac:dyDescent="0.3">
      <c r="D43" t="s">
        <v>13</v>
      </c>
      <c r="E43" s="2">
        <v>0</v>
      </c>
    </row>
    <row r="44" spans="1:5" x14ac:dyDescent="0.3">
      <c r="D44" t="s">
        <v>22</v>
      </c>
      <c r="E44" s="3">
        <v>9.4E-2</v>
      </c>
    </row>
    <row r="45" spans="1:5" x14ac:dyDescent="0.3">
      <c r="D45" t="s">
        <v>7</v>
      </c>
      <c r="E45" s="1">
        <v>12.43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J22" sqref="J22"/>
    </sheetView>
  </sheetViews>
  <sheetFormatPr defaultRowHeight="14.4" x14ac:dyDescent="0.3"/>
  <cols>
    <col min="2" max="2" width="40.109375" customWidth="1"/>
  </cols>
  <sheetData>
    <row r="1" spans="1:5" x14ac:dyDescent="0.3">
      <c r="A1" t="s">
        <v>31</v>
      </c>
    </row>
    <row r="2" spans="1:5" x14ac:dyDescent="0.3">
      <c r="A2" t="s">
        <v>1</v>
      </c>
      <c r="B2">
        <v>2330</v>
      </c>
    </row>
    <row r="3" spans="1:5" x14ac:dyDescent="0.3">
      <c r="A3" t="s">
        <v>30</v>
      </c>
    </row>
    <row r="5" spans="1:5" x14ac:dyDescent="0.3">
      <c r="A5" t="s">
        <v>3</v>
      </c>
    </row>
    <row r="7" spans="1:5" x14ac:dyDescent="0.3">
      <c r="B7" t="s">
        <v>4</v>
      </c>
      <c r="C7" t="s">
        <v>5</v>
      </c>
      <c r="D7" t="s">
        <v>6</v>
      </c>
      <c r="E7" t="s">
        <v>7</v>
      </c>
    </row>
    <row r="8" spans="1:5" x14ac:dyDescent="0.3">
      <c r="B8" t="s">
        <v>10</v>
      </c>
      <c r="C8">
        <v>0.02</v>
      </c>
      <c r="D8">
        <v>4</v>
      </c>
      <c r="E8">
        <v>0.08</v>
      </c>
    </row>
    <row r="9" spans="1:5" x14ac:dyDescent="0.3">
      <c r="B9" t="s">
        <v>29</v>
      </c>
      <c r="C9">
        <v>0.75</v>
      </c>
      <c r="D9">
        <v>1</v>
      </c>
      <c r="E9">
        <v>0.75</v>
      </c>
    </row>
    <row r="10" spans="1:5" x14ac:dyDescent="0.3">
      <c r="B10" t="s">
        <v>8</v>
      </c>
      <c r="C10">
        <v>15</v>
      </c>
      <c r="D10">
        <v>0.4</v>
      </c>
      <c r="E10">
        <v>6</v>
      </c>
    </row>
    <row r="12" spans="1:5" x14ac:dyDescent="0.3">
      <c r="D12" t="s">
        <v>11</v>
      </c>
      <c r="E12" s="1">
        <v>6.83</v>
      </c>
    </row>
    <row r="13" spans="1:5" x14ac:dyDescent="0.3">
      <c r="D13" t="s">
        <v>12</v>
      </c>
      <c r="E13" s="2">
        <v>0</v>
      </c>
    </row>
    <row r="14" spans="1:5" x14ac:dyDescent="0.3">
      <c r="D14" t="s">
        <v>13</v>
      </c>
      <c r="E14" s="1">
        <v>0</v>
      </c>
    </row>
    <row r="15" spans="1:5" x14ac:dyDescent="0.3">
      <c r="D15" t="s">
        <v>7</v>
      </c>
      <c r="E15" s="1">
        <v>6.83</v>
      </c>
    </row>
    <row r="17" spans="1:5" x14ac:dyDescent="0.3">
      <c r="A17" t="s">
        <v>14</v>
      </c>
    </row>
    <row r="19" spans="1:5" x14ac:dyDescent="0.3">
      <c r="B19" t="s">
        <v>4</v>
      </c>
      <c r="C19" t="s">
        <v>5</v>
      </c>
      <c r="D19" t="s">
        <v>6</v>
      </c>
      <c r="E19" t="s">
        <v>7</v>
      </c>
    </row>
    <row r="20" spans="1:5" x14ac:dyDescent="0.3">
      <c r="B20" t="s">
        <v>28</v>
      </c>
      <c r="C20">
        <v>5.6</v>
      </c>
      <c r="D20">
        <v>3</v>
      </c>
      <c r="E20">
        <v>16.8</v>
      </c>
    </row>
    <row r="21" spans="1:5" x14ac:dyDescent="0.3">
      <c r="B21" t="s">
        <v>27</v>
      </c>
      <c r="C21">
        <v>2.09</v>
      </c>
      <c r="D21">
        <v>0.25</v>
      </c>
      <c r="E21">
        <v>0.52</v>
      </c>
    </row>
    <row r="23" spans="1:5" x14ac:dyDescent="0.3">
      <c r="D23" t="s">
        <v>11</v>
      </c>
      <c r="E23" s="1">
        <v>17.32</v>
      </c>
    </row>
    <row r="24" spans="1:5" x14ac:dyDescent="0.3">
      <c r="D24" t="s">
        <v>12</v>
      </c>
      <c r="E24" s="2">
        <v>0</v>
      </c>
    </row>
    <row r="25" spans="1:5" x14ac:dyDescent="0.3">
      <c r="D25" t="s">
        <v>13</v>
      </c>
      <c r="E25" s="1">
        <v>0</v>
      </c>
    </row>
    <row r="26" spans="1:5" x14ac:dyDescent="0.3">
      <c r="D26" t="s">
        <v>7</v>
      </c>
      <c r="E26" s="1">
        <v>17.32</v>
      </c>
    </row>
    <row r="28" spans="1:5" x14ac:dyDescent="0.3">
      <c r="A28" t="s">
        <v>16</v>
      </c>
    </row>
    <row r="30" spans="1:5" x14ac:dyDescent="0.3">
      <c r="B30" t="s">
        <v>4</v>
      </c>
      <c r="C30" t="s">
        <v>5</v>
      </c>
      <c r="D30" t="s">
        <v>6</v>
      </c>
      <c r="E30" t="s">
        <v>7</v>
      </c>
    </row>
    <row r="31" spans="1:5" x14ac:dyDescent="0.3">
      <c r="B31" t="s">
        <v>17</v>
      </c>
      <c r="C31">
        <v>0.04</v>
      </c>
      <c r="D31">
        <v>1</v>
      </c>
      <c r="E31">
        <v>0.04</v>
      </c>
    </row>
    <row r="32" spans="1:5" x14ac:dyDescent="0.3">
      <c r="B32" t="s">
        <v>18</v>
      </c>
      <c r="C32">
        <v>0.09</v>
      </c>
      <c r="D32">
        <v>1</v>
      </c>
      <c r="E32">
        <v>0.09</v>
      </c>
    </row>
    <row r="33" spans="1:5" x14ac:dyDescent="0.3">
      <c r="B33" t="s">
        <v>19</v>
      </c>
      <c r="C33">
        <v>0.15</v>
      </c>
      <c r="D33">
        <v>1</v>
      </c>
      <c r="E33">
        <v>0.15</v>
      </c>
    </row>
    <row r="35" spans="1:5" x14ac:dyDescent="0.3">
      <c r="D35" t="s">
        <v>11</v>
      </c>
      <c r="E35" s="1">
        <v>0.28000000000000003</v>
      </c>
    </row>
    <row r="36" spans="1:5" x14ac:dyDescent="0.3">
      <c r="D36" t="s">
        <v>12</v>
      </c>
      <c r="E36" s="2">
        <v>0</v>
      </c>
    </row>
    <row r="37" spans="1:5" x14ac:dyDescent="0.3">
      <c r="D37" t="s">
        <v>13</v>
      </c>
      <c r="E37" s="1">
        <v>0</v>
      </c>
    </row>
    <row r="38" spans="1:5" x14ac:dyDescent="0.3">
      <c r="D38" t="s">
        <v>7</v>
      </c>
      <c r="E38" s="1">
        <v>0.28000000000000003</v>
      </c>
    </row>
    <row r="40" spans="1:5" x14ac:dyDescent="0.3">
      <c r="A40" t="s">
        <v>20</v>
      </c>
    </row>
    <row r="42" spans="1:5" x14ac:dyDescent="0.3">
      <c r="D42" t="s">
        <v>21</v>
      </c>
      <c r="E42" s="1">
        <v>24.43</v>
      </c>
    </row>
    <row r="43" spans="1:5" x14ac:dyDescent="0.3">
      <c r="D43" t="s">
        <v>12</v>
      </c>
      <c r="E43" s="2">
        <v>0</v>
      </c>
    </row>
    <row r="44" spans="1:5" x14ac:dyDescent="0.3">
      <c r="D44" t="s">
        <v>13</v>
      </c>
      <c r="E44" s="2">
        <v>0</v>
      </c>
    </row>
    <row r="45" spans="1:5" x14ac:dyDescent="0.3">
      <c r="D45" t="s">
        <v>22</v>
      </c>
      <c r="E45" s="3">
        <v>0.19700000000000001</v>
      </c>
    </row>
    <row r="46" spans="1:5" x14ac:dyDescent="0.3">
      <c r="D46" t="s">
        <v>7</v>
      </c>
      <c r="E46" s="1">
        <v>29.24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:B1048576"/>
    </sheetView>
  </sheetViews>
  <sheetFormatPr defaultRowHeight="14.4" x14ac:dyDescent="0.3"/>
  <cols>
    <col min="2" max="2" width="36" customWidth="1"/>
  </cols>
  <sheetData>
    <row r="1" spans="1:5" x14ac:dyDescent="0.3">
      <c r="A1" t="s">
        <v>36</v>
      </c>
    </row>
    <row r="2" spans="1:5" x14ac:dyDescent="0.3">
      <c r="A2" t="s">
        <v>1</v>
      </c>
      <c r="B2">
        <v>2231</v>
      </c>
    </row>
    <row r="3" spans="1:5" x14ac:dyDescent="0.3">
      <c r="A3" t="s">
        <v>35</v>
      </c>
    </row>
    <row r="5" spans="1:5" x14ac:dyDescent="0.3">
      <c r="A5" t="s">
        <v>3</v>
      </c>
    </row>
    <row r="7" spans="1:5" x14ac:dyDescent="0.3">
      <c r="B7" t="s">
        <v>4</v>
      </c>
      <c r="C7" t="s">
        <v>5</v>
      </c>
      <c r="D7" t="s">
        <v>6</v>
      </c>
      <c r="E7" t="s">
        <v>7</v>
      </c>
    </row>
    <row r="8" spans="1:5" x14ac:dyDescent="0.3">
      <c r="B8" t="s">
        <v>34</v>
      </c>
      <c r="C8">
        <v>0.15</v>
      </c>
      <c r="D8">
        <v>1</v>
      </c>
      <c r="E8">
        <v>0.15</v>
      </c>
    </row>
    <row r="9" spans="1:5" x14ac:dyDescent="0.3">
      <c r="B9" t="s">
        <v>10</v>
      </c>
      <c r="C9">
        <v>0.02</v>
      </c>
      <c r="D9">
        <v>2</v>
      </c>
      <c r="E9">
        <v>0.04</v>
      </c>
    </row>
    <row r="10" spans="1:5" x14ac:dyDescent="0.3">
      <c r="B10" t="s">
        <v>33</v>
      </c>
      <c r="C10">
        <v>0.11</v>
      </c>
      <c r="D10">
        <v>0.3</v>
      </c>
      <c r="E10">
        <v>0.03</v>
      </c>
    </row>
    <row r="11" spans="1:5" x14ac:dyDescent="0.3">
      <c r="B11" t="s">
        <v>8</v>
      </c>
      <c r="C11">
        <v>15</v>
      </c>
      <c r="D11">
        <v>0.4</v>
      </c>
      <c r="E11">
        <v>6</v>
      </c>
    </row>
    <row r="13" spans="1:5" x14ac:dyDescent="0.3">
      <c r="D13" t="s">
        <v>11</v>
      </c>
      <c r="E13" s="1">
        <v>6.22</v>
      </c>
    </row>
    <row r="14" spans="1:5" x14ac:dyDescent="0.3">
      <c r="D14" t="s">
        <v>12</v>
      </c>
      <c r="E14" s="2">
        <v>0</v>
      </c>
    </row>
    <row r="15" spans="1:5" x14ac:dyDescent="0.3">
      <c r="D15" t="s">
        <v>13</v>
      </c>
      <c r="E15" s="1">
        <v>0</v>
      </c>
    </row>
    <row r="16" spans="1:5" x14ac:dyDescent="0.3">
      <c r="D16" t="s">
        <v>7</v>
      </c>
      <c r="E16" s="1">
        <v>6.22</v>
      </c>
    </row>
    <row r="18" spans="1:5" x14ac:dyDescent="0.3">
      <c r="A18" t="s">
        <v>14</v>
      </c>
    </row>
    <row r="20" spans="1:5" x14ac:dyDescent="0.3">
      <c r="B20" t="s">
        <v>4</v>
      </c>
      <c r="C20" t="s">
        <v>5</v>
      </c>
      <c r="D20" t="s">
        <v>6</v>
      </c>
      <c r="E20" t="s">
        <v>7</v>
      </c>
    </row>
    <row r="21" spans="1:5" x14ac:dyDescent="0.3">
      <c r="B21" t="s">
        <v>32</v>
      </c>
      <c r="C21">
        <v>4.58</v>
      </c>
      <c r="D21">
        <v>1.2</v>
      </c>
      <c r="E21">
        <v>5.5</v>
      </c>
    </row>
    <row r="23" spans="1:5" x14ac:dyDescent="0.3">
      <c r="D23" t="s">
        <v>11</v>
      </c>
      <c r="E23" s="1">
        <v>5.5</v>
      </c>
    </row>
    <row r="24" spans="1:5" x14ac:dyDescent="0.3">
      <c r="D24" t="s">
        <v>12</v>
      </c>
      <c r="E24" s="2">
        <v>0</v>
      </c>
    </row>
    <row r="25" spans="1:5" x14ac:dyDescent="0.3">
      <c r="D25" t="s">
        <v>13</v>
      </c>
      <c r="E25" s="1">
        <v>0</v>
      </c>
    </row>
    <row r="26" spans="1:5" x14ac:dyDescent="0.3">
      <c r="D26" t="s">
        <v>7</v>
      </c>
      <c r="E26" s="1">
        <v>5.5</v>
      </c>
    </row>
    <row r="28" spans="1:5" x14ac:dyDescent="0.3">
      <c r="A28" t="s">
        <v>16</v>
      </c>
    </row>
    <row r="30" spans="1:5" x14ac:dyDescent="0.3">
      <c r="B30" t="s">
        <v>4</v>
      </c>
      <c r="C30" t="s">
        <v>5</v>
      </c>
      <c r="D30" t="s">
        <v>6</v>
      </c>
      <c r="E30" t="s">
        <v>7</v>
      </c>
    </row>
    <row r="31" spans="1:5" x14ac:dyDescent="0.3">
      <c r="B31" t="s">
        <v>18</v>
      </c>
      <c r="C31">
        <v>0.09</v>
      </c>
      <c r="D31">
        <v>1</v>
      </c>
      <c r="E31">
        <v>0.09</v>
      </c>
    </row>
    <row r="32" spans="1:5" x14ac:dyDescent="0.3">
      <c r="B32" t="s">
        <v>17</v>
      </c>
      <c r="C32">
        <v>0.04</v>
      </c>
      <c r="D32">
        <v>1</v>
      </c>
      <c r="E32">
        <v>0.04</v>
      </c>
    </row>
    <row r="33" spans="1:5" x14ac:dyDescent="0.3">
      <c r="B33" t="s">
        <v>19</v>
      </c>
      <c r="C33">
        <v>0.15</v>
      </c>
      <c r="D33">
        <v>1</v>
      </c>
      <c r="E33">
        <v>0.15</v>
      </c>
    </row>
    <row r="35" spans="1:5" x14ac:dyDescent="0.3">
      <c r="D35" t="s">
        <v>11</v>
      </c>
      <c r="E35" s="1">
        <v>0.28000000000000003</v>
      </c>
    </row>
    <row r="36" spans="1:5" x14ac:dyDescent="0.3">
      <c r="D36" t="s">
        <v>12</v>
      </c>
      <c r="E36" s="2">
        <v>0</v>
      </c>
    </row>
    <row r="37" spans="1:5" x14ac:dyDescent="0.3">
      <c r="D37" t="s">
        <v>13</v>
      </c>
      <c r="E37" s="1">
        <v>0</v>
      </c>
    </row>
    <row r="38" spans="1:5" x14ac:dyDescent="0.3">
      <c r="D38" t="s">
        <v>7</v>
      </c>
      <c r="E38" s="1">
        <v>0.28000000000000003</v>
      </c>
    </row>
    <row r="40" spans="1:5" x14ac:dyDescent="0.3">
      <c r="A40" t="s">
        <v>20</v>
      </c>
    </row>
    <row r="42" spans="1:5" x14ac:dyDescent="0.3">
      <c r="D42" t="s">
        <v>21</v>
      </c>
      <c r="E42" s="2">
        <v>12</v>
      </c>
    </row>
    <row r="43" spans="1:5" x14ac:dyDescent="0.3">
      <c r="D43" t="s">
        <v>12</v>
      </c>
      <c r="E43" s="2">
        <v>0</v>
      </c>
    </row>
    <row r="44" spans="1:5" x14ac:dyDescent="0.3">
      <c r="D44" t="s">
        <v>13</v>
      </c>
      <c r="E44" s="2">
        <v>0</v>
      </c>
    </row>
    <row r="45" spans="1:5" x14ac:dyDescent="0.3">
      <c r="D45" t="s">
        <v>22</v>
      </c>
      <c r="E45" s="4">
        <v>0.16</v>
      </c>
    </row>
    <row r="46" spans="1:5" x14ac:dyDescent="0.3">
      <c r="D46" t="s">
        <v>7</v>
      </c>
      <c r="E46" s="1">
        <v>13.92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workbookViewId="0">
      <selection activeCell="B1" sqref="B1:B1048576"/>
    </sheetView>
  </sheetViews>
  <sheetFormatPr defaultRowHeight="14.4" x14ac:dyDescent="0.3"/>
  <cols>
    <col min="2" max="2" width="34.44140625" customWidth="1"/>
  </cols>
  <sheetData>
    <row r="1" spans="1:5" x14ac:dyDescent="0.3">
      <c r="A1" t="s">
        <v>39</v>
      </c>
    </row>
    <row r="2" spans="1:5" x14ac:dyDescent="0.3">
      <c r="A2" t="s">
        <v>1</v>
      </c>
      <c r="B2">
        <v>2234</v>
      </c>
    </row>
    <row r="3" spans="1:5" x14ac:dyDescent="0.3">
      <c r="A3" t="s">
        <v>38</v>
      </c>
    </row>
    <row r="5" spans="1:5" x14ac:dyDescent="0.3">
      <c r="A5" t="s">
        <v>3</v>
      </c>
    </row>
    <row r="7" spans="1:5" x14ac:dyDescent="0.3">
      <c r="B7" t="s">
        <v>4</v>
      </c>
      <c r="C7" t="s">
        <v>5</v>
      </c>
      <c r="D7" t="s">
        <v>6</v>
      </c>
      <c r="E7" t="s">
        <v>7</v>
      </c>
    </row>
    <row r="8" spans="1:5" x14ac:dyDescent="0.3">
      <c r="B8" t="s">
        <v>33</v>
      </c>
      <c r="C8">
        <v>0.31</v>
      </c>
      <c r="D8">
        <v>0.5</v>
      </c>
      <c r="E8">
        <v>0.16</v>
      </c>
    </row>
    <row r="9" spans="1:5" x14ac:dyDescent="0.3">
      <c r="B9" t="s">
        <v>29</v>
      </c>
      <c r="C9">
        <v>0.75</v>
      </c>
      <c r="D9">
        <v>2</v>
      </c>
      <c r="E9">
        <v>1.5</v>
      </c>
    </row>
    <row r="10" spans="1:5" x14ac:dyDescent="0.3">
      <c r="B10" t="s">
        <v>10</v>
      </c>
      <c r="C10">
        <v>0.02</v>
      </c>
      <c r="D10">
        <v>2</v>
      </c>
      <c r="E10">
        <v>0.04</v>
      </c>
    </row>
    <row r="11" spans="1:5" x14ac:dyDescent="0.3">
      <c r="B11" t="s">
        <v>34</v>
      </c>
      <c r="C11">
        <v>0.15</v>
      </c>
      <c r="D11">
        <v>1</v>
      </c>
      <c r="E11">
        <v>0.15</v>
      </c>
    </row>
    <row r="13" spans="1:5" x14ac:dyDescent="0.3">
      <c r="D13" t="s">
        <v>11</v>
      </c>
      <c r="E13" s="1">
        <v>1.85</v>
      </c>
    </row>
    <row r="14" spans="1:5" x14ac:dyDescent="0.3">
      <c r="D14" t="s">
        <v>12</v>
      </c>
      <c r="E14" s="2">
        <v>0</v>
      </c>
    </row>
    <row r="15" spans="1:5" x14ac:dyDescent="0.3">
      <c r="D15" t="s">
        <v>13</v>
      </c>
      <c r="E15" s="1">
        <v>0</v>
      </c>
    </row>
    <row r="16" spans="1:5" x14ac:dyDescent="0.3">
      <c r="D16" t="s">
        <v>7</v>
      </c>
      <c r="E16" s="1">
        <v>1.85</v>
      </c>
    </row>
    <row r="18" spans="1:5" x14ac:dyDescent="0.3">
      <c r="A18" t="s">
        <v>14</v>
      </c>
    </row>
    <row r="20" spans="1:5" x14ac:dyDescent="0.3">
      <c r="B20" t="s">
        <v>4</v>
      </c>
      <c r="C20" t="s">
        <v>5</v>
      </c>
      <c r="D20" t="s">
        <v>6</v>
      </c>
      <c r="E20" t="s">
        <v>7</v>
      </c>
    </row>
    <row r="21" spans="1:5" x14ac:dyDescent="0.3">
      <c r="B21" t="s">
        <v>37</v>
      </c>
      <c r="C21">
        <v>8.99</v>
      </c>
      <c r="D21">
        <v>1.5</v>
      </c>
      <c r="E21">
        <v>13.49</v>
      </c>
    </row>
    <row r="23" spans="1:5" x14ac:dyDescent="0.3">
      <c r="D23" t="s">
        <v>11</v>
      </c>
      <c r="E23" s="1">
        <v>13.49</v>
      </c>
    </row>
    <row r="24" spans="1:5" x14ac:dyDescent="0.3">
      <c r="D24" t="s">
        <v>12</v>
      </c>
      <c r="E24" s="2">
        <v>0</v>
      </c>
    </row>
    <row r="25" spans="1:5" x14ac:dyDescent="0.3">
      <c r="D25" t="s">
        <v>13</v>
      </c>
      <c r="E25" s="1">
        <v>0</v>
      </c>
    </row>
    <row r="26" spans="1:5" x14ac:dyDescent="0.3">
      <c r="D26" t="s">
        <v>7</v>
      </c>
      <c r="E26" s="1">
        <v>13.49</v>
      </c>
    </row>
    <row r="28" spans="1:5" x14ac:dyDescent="0.3">
      <c r="A28" t="s">
        <v>16</v>
      </c>
    </row>
    <row r="30" spans="1:5" x14ac:dyDescent="0.3">
      <c r="B30" t="s">
        <v>4</v>
      </c>
      <c r="C30" t="s">
        <v>5</v>
      </c>
      <c r="D30" t="s">
        <v>6</v>
      </c>
      <c r="E30" t="s">
        <v>7</v>
      </c>
    </row>
    <row r="31" spans="1:5" x14ac:dyDescent="0.3">
      <c r="B31" t="s">
        <v>17</v>
      </c>
      <c r="C31">
        <v>0.04</v>
      </c>
      <c r="D31">
        <v>1</v>
      </c>
      <c r="E31">
        <v>0.04</v>
      </c>
    </row>
    <row r="32" spans="1:5" x14ac:dyDescent="0.3">
      <c r="B32" t="s">
        <v>19</v>
      </c>
      <c r="C32">
        <v>0.15</v>
      </c>
      <c r="D32">
        <v>1</v>
      </c>
      <c r="E32">
        <v>0.15</v>
      </c>
    </row>
    <row r="33" spans="1:5" x14ac:dyDescent="0.3">
      <c r="B33" t="s">
        <v>18</v>
      </c>
      <c r="C33">
        <v>0.09</v>
      </c>
      <c r="D33">
        <v>1</v>
      </c>
      <c r="E33">
        <v>0.09</v>
      </c>
    </row>
    <row r="35" spans="1:5" x14ac:dyDescent="0.3">
      <c r="D35" t="s">
        <v>11</v>
      </c>
      <c r="E35" s="1">
        <v>0.28000000000000003</v>
      </c>
    </row>
    <row r="36" spans="1:5" x14ac:dyDescent="0.3">
      <c r="D36" t="s">
        <v>12</v>
      </c>
      <c r="E36" s="2">
        <v>0</v>
      </c>
    </row>
    <row r="37" spans="1:5" x14ac:dyDescent="0.3">
      <c r="D37" t="s">
        <v>13</v>
      </c>
      <c r="E37" s="1">
        <v>0</v>
      </c>
    </row>
    <row r="38" spans="1:5" x14ac:dyDescent="0.3">
      <c r="D38" t="s">
        <v>7</v>
      </c>
      <c r="E38" s="1">
        <v>0.28000000000000003</v>
      </c>
    </row>
    <row r="40" spans="1:5" x14ac:dyDescent="0.3">
      <c r="A40" t="s">
        <v>20</v>
      </c>
    </row>
    <row r="42" spans="1:5" x14ac:dyDescent="0.3">
      <c r="D42" t="s">
        <v>21</v>
      </c>
      <c r="E42" s="1">
        <v>15.62</v>
      </c>
    </row>
    <row r="43" spans="1:5" x14ac:dyDescent="0.3">
      <c r="D43" t="s">
        <v>12</v>
      </c>
      <c r="E43" s="2">
        <v>0</v>
      </c>
    </row>
    <row r="44" spans="1:5" x14ac:dyDescent="0.3">
      <c r="D44" t="s">
        <v>13</v>
      </c>
      <c r="E44" s="2">
        <v>0</v>
      </c>
    </row>
    <row r="45" spans="1:5" x14ac:dyDescent="0.3">
      <c r="D45" t="s">
        <v>22</v>
      </c>
      <c r="E45" s="4">
        <v>0.16</v>
      </c>
    </row>
    <row r="46" spans="1:5" x14ac:dyDescent="0.3">
      <c r="D46" t="s">
        <v>7</v>
      </c>
      <c r="E46" s="1">
        <v>18.12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Final Costing</vt:lpstr>
      <vt:lpstr>Adaptive Chinos - Cunningham FR</vt:lpstr>
      <vt:lpstr>Adjustable _Button_ Down - Cunn</vt:lpstr>
      <vt:lpstr>Rain Adaptive Jacket - Cunningh</vt:lpstr>
      <vt:lpstr>Grip Shorts - Cunningham FRAN_G</vt:lpstr>
      <vt:lpstr>Side Zippered Joggers - Cunning</vt:lpstr>
      <vt:lpstr>'Final Costing'!Print_Area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 Cunningham</cp:lastModifiedBy>
  <dcterms:created xsi:type="dcterms:W3CDTF">2022-12-11T22:19:02Z</dcterms:created>
  <dcterms:modified xsi:type="dcterms:W3CDTF">2022-12-12T05:59:24Z</dcterms:modified>
</cp:coreProperties>
</file>